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60" yWindow="65516" windowWidth="19240" windowHeight="18660" firstSheet="2" activeTab="2"/>
  </bookViews>
  <sheets>
    <sheet name="FSW PI Budget  15 12 10" sheetId="1" state="hidden" r:id="rId1"/>
    <sheet name="FSW PI Budget  24Jan11" sheetId="2" state="hidden" r:id="rId2"/>
    <sheet name="FSW RDS Budget" sheetId="3" r:id="rId3"/>
  </sheets>
  <definedNames>
    <definedName name="_xlnm.Print_Area" localSheetId="2">'FSW RDS Budget'!$A$1:$G$124</definedName>
  </definedNames>
  <calcPr fullCalcOnLoad="1"/>
</workbook>
</file>

<file path=xl/sharedStrings.xml><?xml version="1.0" encoding="utf-8"?>
<sst xmlns="http://schemas.openxmlformats.org/spreadsheetml/2006/main" count="562" uniqueCount="293">
  <si>
    <t>Food / Stationary</t>
  </si>
  <si>
    <t xml:space="preserve">Transportation for participants </t>
  </si>
  <si>
    <t>RDS Survey Implementation Training in Beira (75 participants for 5 days)</t>
  </si>
  <si>
    <t>Conference room (5 days)</t>
  </si>
  <si>
    <t>Local transportation for participants ($4/day)</t>
  </si>
  <si>
    <t>Airtravel for participants (7/site *4 sites)</t>
  </si>
  <si>
    <t>Data Analysis and Writing Workshop (20 participants  x 10 days)</t>
  </si>
  <si>
    <t>RDS survey sites</t>
  </si>
  <si>
    <t>Peer Education Reimbursements RDS (400/site*5*4times)</t>
  </si>
  <si>
    <t>Participant reimbursements (400/site*10%*5)</t>
  </si>
  <si>
    <t>Budget Period: February 1, 2011 -  March 31, 2012</t>
  </si>
  <si>
    <t>Project Coordinator (FSW)</t>
  </si>
  <si>
    <t>Perdiem for 7 people from outside (7 people x 2 days)</t>
  </si>
  <si>
    <t>General office supplies (5 sites* 5 Months)</t>
  </si>
  <si>
    <t xml:space="preserve">Include refreshment , paper, tonners etc </t>
  </si>
  <si>
    <t>TBN</t>
  </si>
  <si>
    <t>Personnel</t>
  </si>
  <si>
    <t>% effort</t>
  </si>
  <si>
    <t>Benefits</t>
  </si>
  <si>
    <t>Administrative Assistant</t>
  </si>
  <si>
    <t>Financial/Human Resource Administrator</t>
  </si>
  <si>
    <t>Subtotal Personnel</t>
  </si>
  <si>
    <t>Female Sex worker Survey (per site)</t>
  </si>
  <si>
    <t xml:space="preserve"> </t>
  </si>
  <si>
    <t xml:space="preserve">Site supervisor </t>
  </si>
  <si>
    <t>Receptionist</t>
  </si>
  <si>
    <t>Cleaner</t>
  </si>
  <si>
    <t>Subtotal Female Sex Worker Survey per site</t>
  </si>
  <si>
    <t>Subtotal Female Sex Worker Survey (*5 sites)</t>
  </si>
  <si>
    <t>Subtotal Personnel Costs</t>
  </si>
  <si>
    <t>Trainings and Meetings</t>
  </si>
  <si>
    <t>Price</t>
  </si>
  <si>
    <t>Handouts</t>
  </si>
  <si>
    <t>Training expenses</t>
  </si>
  <si>
    <t>Conference room (10 days)</t>
  </si>
  <si>
    <t>Conference room (1 day * 5 sites)</t>
  </si>
  <si>
    <t>Venue</t>
  </si>
  <si>
    <t>Professional Interpreters</t>
  </si>
  <si>
    <t>General supplies and miscelaneous</t>
  </si>
  <si>
    <t>Field team supplies</t>
  </si>
  <si>
    <t>Bank transfer charges</t>
  </si>
  <si>
    <t>IRB Processing Fees</t>
  </si>
  <si>
    <t>Computer Equipment</t>
  </si>
  <si>
    <t>Flash drives</t>
  </si>
  <si>
    <t>Laptop + software (1 per site + 1 for HQ)</t>
  </si>
  <si>
    <t>Printer (multifunctional, 1 per site)</t>
  </si>
  <si>
    <t>Communication</t>
  </si>
  <si>
    <t>Communications</t>
  </si>
  <si>
    <t>Survey Sites (FSW)</t>
  </si>
  <si>
    <t>Utilities</t>
  </si>
  <si>
    <t>Internal Travel (site visits)</t>
  </si>
  <si>
    <t>Subtotal Non-Personnel Costs</t>
  </si>
  <si>
    <t>Total Direct Costs</t>
  </si>
  <si>
    <t>Total Eligible Direct Costs</t>
  </si>
  <si>
    <t>TOTAL BUDGET AMOUNT</t>
  </si>
  <si>
    <t>Pathfinder</t>
  </si>
  <si>
    <t>Female Sex Worker BSS</t>
  </si>
  <si>
    <t>Indirect @ % eligible Direct Costs .</t>
  </si>
  <si>
    <t>National Technical Adviser</t>
  </si>
  <si>
    <t>Marcos</t>
  </si>
  <si>
    <t>Security (hire a company)</t>
  </si>
  <si>
    <t>Total Price</t>
  </si>
  <si>
    <t xml:space="preserve">Handouts </t>
  </si>
  <si>
    <t>Unit /Quantity</t>
  </si>
  <si>
    <t>Monthly Salary</t>
  </si>
  <si>
    <t>Monthly Salary W Benefits</t>
  </si>
  <si>
    <t>#            mos</t>
  </si>
  <si>
    <t>Total  Salaries</t>
  </si>
  <si>
    <t xml:space="preserve">Ground transportation for coordination team </t>
  </si>
  <si>
    <t>Counselor/Interviewer</t>
  </si>
  <si>
    <t>Coupon Manager</t>
  </si>
  <si>
    <t>Maputo Only</t>
  </si>
  <si>
    <t>TNB</t>
  </si>
  <si>
    <t>Nurse</t>
  </si>
  <si>
    <t>Consultants</t>
  </si>
  <si>
    <t>Community Outreach Workers</t>
  </si>
  <si>
    <t>Subtotal Community Outreach Worker Staff per site</t>
  </si>
  <si>
    <t>Subtotal Consultants (*5 sites)</t>
  </si>
  <si>
    <t>Community Outreach Worker</t>
  </si>
  <si>
    <t>Fieldwork Preparation/Size Estimation training (10 participants)</t>
  </si>
  <si>
    <t xml:space="preserve">Training expenses </t>
  </si>
  <si>
    <t>I lowered this to be 60 participants (Heidi)</t>
  </si>
  <si>
    <t>I lowered this to $250 to match other workshop conference rooms (Heidi)</t>
  </si>
  <si>
    <t>Conference room (1/2 day)</t>
  </si>
  <si>
    <t>I changed this to 4 supervisors and 8 interviewers (Heidi)</t>
  </si>
  <si>
    <t>Airtravel for participants (4 supervisors and 12 survey personnel from outside)</t>
  </si>
  <si>
    <t>Transportation for participants ($4/day)</t>
  </si>
  <si>
    <t>Airtravel for participants (5 people from outside)</t>
  </si>
  <si>
    <t>Perdiem for 5 people from outside (5 people x 10 days)</t>
  </si>
  <si>
    <t>Community Forum (20 participants for 1/2 day per site)</t>
  </si>
  <si>
    <t>Conference room (1/2 day * 5 sites)</t>
  </si>
  <si>
    <t xml:space="preserve">Meeting expenses  </t>
  </si>
  <si>
    <t>Local Dissemination (20 participants for 1/2 day per site)</t>
  </si>
  <si>
    <t xml:space="preserve">Meeting expenses </t>
  </si>
  <si>
    <t>National Dissemination Meeting (80 participants for 1/2 day)</t>
  </si>
  <si>
    <t>Airtravel for participants ( 7 supervisors from outside)</t>
  </si>
  <si>
    <t>Survey Implementation</t>
  </si>
  <si>
    <t>Field work Preparation and Size Estimation Implementation</t>
  </si>
  <si>
    <t>Unique event (1 per site)</t>
  </si>
  <si>
    <t xml:space="preserve">Postage, Delivery, Courier </t>
  </si>
  <si>
    <t>HQ</t>
  </si>
  <si>
    <t>HQ support from programs, technical unit, M&amp;E and contracts</t>
  </si>
  <si>
    <t>Perdiem for Government participants (28 people*5 days)</t>
  </si>
  <si>
    <t xml:space="preserve">Professional Translation and translator Services </t>
  </si>
  <si>
    <t>Site facility rental (5 sites @5 months)</t>
  </si>
  <si>
    <t>Site maintenance  (5 sites @ 5 months)</t>
  </si>
  <si>
    <t>General Administration</t>
  </si>
  <si>
    <t>Airtime (56 survey members *$20 for 8 months)</t>
  </si>
  <si>
    <t>Maputo Country office rent</t>
  </si>
  <si>
    <t>Maputo Country office internet</t>
  </si>
  <si>
    <t>kit and every time they get there they get some thing</t>
  </si>
  <si>
    <t>primary incentive</t>
  </si>
  <si>
    <t>secondary incentive</t>
  </si>
  <si>
    <t>Maybe to be removed</t>
  </si>
  <si>
    <t>(10 condoms per women + lube)</t>
  </si>
  <si>
    <t xml:space="preserve">bag, tshirt, </t>
  </si>
  <si>
    <t>mobile internet</t>
  </si>
  <si>
    <t>Once a month</t>
  </si>
  <si>
    <t>Logistic Coordinator</t>
  </si>
  <si>
    <t>Condoms/lube (400/site*10%*5)</t>
  </si>
  <si>
    <t>Cell phones (1per site + 1 For Proj.Coord)</t>
  </si>
  <si>
    <t>Data Manager</t>
  </si>
  <si>
    <t>Maputo Country office Fuel</t>
  </si>
  <si>
    <t xml:space="preserve">Unique Objects for size estimation </t>
  </si>
  <si>
    <t>Wire Transfer Fees</t>
  </si>
  <si>
    <t>Site furniture (6 Desks *$300 , 18 Chairs * $200 , 3 Book Shelves * $300 , 1 Freezer = $450 * 5 sites)</t>
  </si>
  <si>
    <t>Advertising Fees for Hiring Local Staff</t>
  </si>
  <si>
    <t>Transportation of DBS cards to Maputo (10kg)</t>
  </si>
  <si>
    <t>Condoms (400/site*10%*5 sites)</t>
  </si>
  <si>
    <t>Referral brochure</t>
  </si>
  <si>
    <t>Indirect @ 14% eligible Direct Costs .</t>
  </si>
  <si>
    <t>Is country office rent included in eligible direct expenses? (Heidi)</t>
  </si>
  <si>
    <t>I don't think we'll need a printer at each site - to be discussed - I changed it to $800 (Heidi)</t>
  </si>
  <si>
    <t>National Air Tickets (5 persons, 5 places)</t>
  </si>
  <si>
    <t>Budget Period: April 1, 2011 -  March 31, 2012</t>
  </si>
  <si>
    <t>I changed the budget period April 1, 2011- March 31, 2012 to be more realistic in terms of project start. (Heidi)</t>
  </si>
  <si>
    <t>Does this need to be 100%? Can it be a percent time of someone already working there? I changed to 50% (Heidi)</t>
  </si>
  <si>
    <t>Annual Salary</t>
  </si>
  <si>
    <t>CDC needs the salary break down (Heidi)</t>
  </si>
  <si>
    <t>There were errors in the Total Salaries formula so I adjusted them all. I also added an Annual Salary column - can you please check this? (Heidi)</t>
  </si>
  <si>
    <t>This seems high. Do these people already work at Pathfinder? If so, please provide names (Heidi)</t>
  </si>
  <si>
    <t>This is high. We are estimating $24,000 for our other projects. I changed accordingly (Heidi)</t>
  </si>
  <si>
    <t>We will not be needing a data manager. We are having a central data manager hired by ITECH for all the BSS projects (Heidi)</t>
  </si>
  <si>
    <t>Marcos Benedetti</t>
  </si>
  <si>
    <t>Total  Project Salaries</t>
  </si>
  <si>
    <t>I made this an even $7800 annual salary (Heidi)</t>
  </si>
  <si>
    <t>I increased this to $6000 annual to match Men's Study (Heidi)</t>
  </si>
  <si>
    <t>I made this $8400 annual salary to match our other projects in Moz (Heidi)</t>
  </si>
  <si>
    <t>This is high. I changed this to an Annual Salary of $4800 which matches the Men's Study (Heidi)</t>
  </si>
  <si>
    <t>I added per diem for facilitators (Heidi)</t>
  </si>
  <si>
    <t>I lowered this to $4/day to match below (Heidi)</t>
  </si>
  <si>
    <t xml:space="preserve">Transportation for participants ($4/day) </t>
  </si>
  <si>
    <t>Airtravel for Facilitators</t>
  </si>
  <si>
    <t>Per diem for Facilitators (7 days * 2 people)</t>
  </si>
  <si>
    <t>Per diem for Facilitators (5 days * 2 people * 4 trips)</t>
  </si>
  <si>
    <t>I lowered this to be 500/site (Heidi)</t>
  </si>
  <si>
    <t>Data Analysis and Writing Workshop in Maputo (20 participants  x 10 days)</t>
  </si>
  <si>
    <t>I added airtravel for facilitators (Heidi)</t>
  </si>
  <si>
    <t>National Dissemination Meeting (60 participants for 1/2 day)</t>
  </si>
  <si>
    <t>benefits</t>
  </si>
  <si>
    <t>post diff</t>
  </si>
  <si>
    <t>housing</t>
  </si>
  <si>
    <t>home leave</t>
  </si>
  <si>
    <t>other allowances (might be a bit overstated)</t>
  </si>
  <si>
    <t>total</t>
  </si>
  <si>
    <t>RDS Survey Implementation Training in Maputo (65 participants for 5 days)</t>
  </si>
  <si>
    <t>Bank  charges</t>
  </si>
  <si>
    <t>?</t>
  </si>
  <si>
    <t>Subtotal</t>
  </si>
  <si>
    <t>Conference room (1/2 day * 1 site)</t>
  </si>
  <si>
    <t>TOTAL BUDGET</t>
  </si>
  <si>
    <t>Perdiem for 16 people from outside (16 people x 2 days)</t>
  </si>
  <si>
    <t>I adjusted this to match the change to line 84 above (Heidi)</t>
  </si>
  <si>
    <t>I adjusted the primary and secondary incentive. We state in the protocol that primary and secondary incentives are a total of $8 (Heidi)</t>
  </si>
  <si>
    <t>Transport reimbursements for participants</t>
  </si>
  <si>
    <t>I added this (Heidi)</t>
  </si>
  <si>
    <t>I added this $1/visit = $4 (Heidi)</t>
  </si>
  <si>
    <t>This should be 8 condoms per woman and UCSF purchased the lube as well as 2 special condoms for the women (Heidi)</t>
  </si>
  <si>
    <t>Subsistence for participants</t>
  </si>
  <si>
    <t>I lowered the cost of this to $40 and increased the quantity to 50 (Heidi)</t>
  </si>
  <si>
    <t>I lowered this since I included subsistence for participants in line 96 and photocopies are included in line 101(Heidi)</t>
  </si>
  <si>
    <t>I took out the cost of transport for the Maputo site (Heidi)</t>
  </si>
  <si>
    <t>Laptop + software + mobile internet (1 per site + 1 for HQ)</t>
  </si>
  <si>
    <t>Please specify what this entails? (Heidi)</t>
  </si>
  <si>
    <t>Airtime (50 survey members *$20 for 8 months)</t>
  </si>
  <si>
    <t>I changed this to 50 (Heidi)</t>
  </si>
  <si>
    <t>I changed this to $100 (Heidi)</t>
  </si>
  <si>
    <t>Flash drives (2 per site)</t>
  </si>
  <si>
    <t>Is the refrigerator for refreshments? I don't think we need bookshelves. Maybe one per site. We need one locked filing cabinet per site. Are chairs $200 each? I would say $50. We also need very simple desks. (Heidi)</t>
  </si>
  <si>
    <t>National Air Tickets (6 visits, 4 places)</t>
  </si>
  <si>
    <t>I lowered this to 4 places and made it 6 visits (Heidi)</t>
  </si>
  <si>
    <t>Perdiem (6 visits * 4 places * 7 days)</t>
  </si>
  <si>
    <t>I made this 7 days (Heidi)</t>
  </si>
  <si>
    <t>I lowered this to 12 months (Heidi)</t>
  </si>
  <si>
    <t>I lowered this to $5000 since UCSF is paying for a lot of translation (Heidi)</t>
  </si>
  <si>
    <t>I lowered this to 12 months - what is the difference betw bank transfer charges and wire transfer fees? (Heidi)</t>
  </si>
  <si>
    <t>I lowered this to $150/month? (Heidi)</t>
  </si>
  <si>
    <t>Printer and toner</t>
  </si>
  <si>
    <t>Local transportation</t>
  </si>
  <si>
    <t>Conference room (2 days)</t>
  </si>
  <si>
    <t xml:space="preserve">Unique event </t>
  </si>
  <si>
    <t>Participant reimbursements (400/site + 10%)</t>
  </si>
  <si>
    <t>Secondary Incentive RDS (400/site*3 times)</t>
  </si>
  <si>
    <t>Airtime (10 study team members * $20 for 6 months)</t>
  </si>
  <si>
    <t>Site facility rental (6 months)</t>
  </si>
  <si>
    <t>Site maintenance  (6 months)</t>
  </si>
  <si>
    <t>Lab supplies</t>
  </si>
  <si>
    <t>Printing of survey coupons</t>
  </si>
  <si>
    <t>General supplies and miscellaneous</t>
  </si>
  <si>
    <t>Internet</t>
  </si>
  <si>
    <t>Annual salary</t>
  </si>
  <si>
    <t>Monthly salary/ benefits</t>
  </si>
  <si>
    <t>Total project salaries</t>
  </si>
  <si>
    <t>Principal investigator</t>
  </si>
  <si>
    <t>Project coordinator</t>
  </si>
  <si>
    <t>Subtotal personnel</t>
  </si>
  <si>
    <t>Field staff</t>
  </si>
  <si>
    <t xml:space="preserve">Formative assessment personnel </t>
  </si>
  <si>
    <t>I lowered this to $200/day in all applicable line items (Heidi)</t>
  </si>
  <si>
    <t>Isn't this part of Indirects/overhead? (Heidi)</t>
  </si>
  <si>
    <t>I added this for refreshments for FGD or KI meetings for survey instrument pilot etc (Heidi)</t>
  </si>
  <si>
    <t>Focus Group Discussion Supplies (6 participants * 5 sites * 2 FGDs)</t>
  </si>
  <si>
    <t>Per diem for Facilitators (5 days * 2 people * 1 trip)</t>
  </si>
  <si>
    <t>Rapid census in Chimoio</t>
  </si>
  <si>
    <r>
      <t>Reproduction/Photocopies ($0,028</t>
    </r>
    <r>
      <rPr>
        <sz val="11"/>
        <color indexed="10"/>
        <rFont val="Arial"/>
        <family val="2"/>
      </rPr>
      <t>??</t>
    </r>
    <r>
      <rPr>
        <sz val="11"/>
        <rFont val="Arial"/>
        <family val="2"/>
      </rPr>
      <t>* per  page*)</t>
    </r>
  </si>
  <si>
    <r>
      <t>Perdiem (5 persons, 5 places</t>
    </r>
    <r>
      <rPr>
        <sz val="11"/>
        <color indexed="10"/>
        <rFont val="Arial"/>
        <family val="2"/>
      </rPr>
      <t xml:space="preserve"> x $10/day?</t>
    </r>
    <r>
      <rPr>
        <sz val="11"/>
        <rFont val="Arial"/>
        <family val="2"/>
      </rPr>
      <t>)</t>
    </r>
  </si>
  <si>
    <t xml:space="preserve">Transportation for fieldworkers ($50/day*2 groups*4 days) </t>
  </si>
  <si>
    <t>Subtotal Female Sex Worker Survey (*4 sites)</t>
  </si>
  <si>
    <t>Airtravel for participants (7/site *3 sites)</t>
  </si>
  <si>
    <t>Perdiem for  participants (21 people*5 days)</t>
  </si>
  <si>
    <t>Conference room (1/2 day * 4 sites)</t>
  </si>
  <si>
    <t>Participant reimbursements (400/site*10%*4)</t>
  </si>
  <si>
    <t>Secondary Incentive RDS (400/site*4*3 times)</t>
  </si>
  <si>
    <t>Site facility rental (4 sites @ 5 months)</t>
  </si>
  <si>
    <t>Site maintenance  (4 sites @ 5 months)</t>
  </si>
  <si>
    <t>Site furniture (6 Desks *$150 , 18 Chairs * $50 , 1 filing cabinet * $100 , 1 book shelf $100, 1 Freezer = $450 * 4 sites)</t>
  </si>
  <si>
    <t>Below is the HQ line split as Hadi has requested.</t>
  </si>
  <si>
    <t>Days</t>
  </si>
  <si>
    <t>Carlos Laudari</t>
  </si>
  <si>
    <t>Sr. HIV/AIDS Team Leader</t>
  </si>
  <si>
    <t>Patricia David</t>
  </si>
  <si>
    <t>Director of Research and Metrics</t>
  </si>
  <si>
    <t xml:space="preserve">Susan White </t>
  </si>
  <si>
    <t>Program Director</t>
  </si>
  <si>
    <t>Bob Burns</t>
  </si>
  <si>
    <t>Contracts Officer</t>
  </si>
  <si>
    <t>Jenn Schoffield</t>
  </si>
  <si>
    <t>Contracts and Procurement Coordinator</t>
  </si>
  <si>
    <t>Total salaries</t>
  </si>
  <si>
    <t>Total benefits 2,214.32</t>
  </si>
  <si>
    <t>For Marcos,</t>
  </si>
  <si>
    <t>salary</t>
  </si>
  <si>
    <r>
      <t>Site furniture (6</t>
    </r>
    <r>
      <rPr>
        <b/>
        <sz val="11"/>
        <rFont val="Calibri"/>
        <family val="0"/>
      </rPr>
      <t xml:space="preserve"> d</t>
    </r>
    <r>
      <rPr>
        <sz val="11"/>
        <rFont val="Calibri"/>
        <family val="2"/>
      </rPr>
      <t>esks *$150 , 18 chairs * $30, 1 filing cabinet * $200, 1 book shelf $100, 1 refrigerator = $350)</t>
    </r>
  </si>
  <si>
    <t>Internal travel (site visits)</t>
  </si>
  <si>
    <r>
      <t xml:space="preserve">Trainings and meetings </t>
    </r>
    <r>
      <rPr>
        <sz val="11"/>
        <rFont val="Calibri"/>
        <family val="2"/>
      </rPr>
      <t>(cont'd)</t>
    </r>
  </si>
  <si>
    <t>Subtotal implementation costs</t>
  </si>
  <si>
    <t>National dissemination meeting (50 participants for 1/2 day) *OPTIONAL*</t>
  </si>
  <si>
    <t>Qualitative interviewer</t>
  </si>
  <si>
    <t>Community outreach worker</t>
  </si>
  <si>
    <t xml:space="preserve">Subtotal formative assessment personnel </t>
  </si>
  <si>
    <t xml:space="preserve">RDS survey site personnel </t>
  </si>
  <si>
    <t>Counselor/interviewer</t>
  </si>
  <si>
    <t>Coupon manager</t>
  </si>
  <si>
    <t>Subtotal RDS survey site personnel</t>
  </si>
  <si>
    <t>Subtotal personnel costs</t>
  </si>
  <si>
    <t>Sample IBBS budget: Formative assessment, including size estimation, plus RDS among FSW at 1 site (sample size 400/site)</t>
  </si>
  <si>
    <t>Trainings and meetings</t>
  </si>
  <si>
    <t>Total price</t>
  </si>
  <si>
    <t>Unit/ quantity</t>
  </si>
  <si>
    <t>Fieldwork preparation/size estimation training (6 participants)</t>
  </si>
  <si>
    <t>Formative assessment training (8 participants for 5 days)</t>
  </si>
  <si>
    <t>Handouts/printing and binding of operations manual</t>
  </si>
  <si>
    <t>RDS survey implementation training (10 participants for 10 days)</t>
  </si>
  <si>
    <t>Data analysis, interpretation and writing Workshop (15 participants  x 10 days) *OPTIONAL*</t>
  </si>
  <si>
    <t>Community forum (20 participants for 1/2 day) *OPTIONAL*</t>
  </si>
  <si>
    <t>Local dissemination (20 participants for 1/2 day) *OPTIONAL*</t>
  </si>
  <si>
    <t>Subtotal trainings and meetings cost</t>
  </si>
  <si>
    <t>Field work preparation, formative assessment and size estimation implementation</t>
  </si>
  <si>
    <t>Survey implementation</t>
  </si>
  <si>
    <t xml:space="preserve">Unique objects for size estimation </t>
  </si>
  <si>
    <t>Formative assessment supplies ($200/site)</t>
  </si>
  <si>
    <t>Transport for key informants and focus group participants</t>
  </si>
  <si>
    <t>Phone vouchers for formative assessment staff</t>
  </si>
  <si>
    <t>Laptop for project coordinator</t>
  </si>
  <si>
    <t>Reproduction/photocopies (6 months)</t>
  </si>
  <si>
    <t>General office supplies (6 months)</t>
  </si>
  <si>
    <t xml:space="preserve">Postage, delivery, courier </t>
  </si>
  <si>
    <t>Professional printing and binding of 500 reports</t>
  </si>
  <si>
    <t>Professional printing of 500 results brochures</t>
  </si>
  <si>
    <t>Health referral brochure</t>
  </si>
  <si>
    <t>Cell phones</t>
  </si>
  <si>
    <t xml:space="preserve">Transportation of DBS cards to central office (10kg) </t>
  </si>
  <si>
    <t>Netbooks for survey site personnel (does not include software: recommend freeware)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</si>
</sst>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"/>
    <numFmt numFmtId="193" formatCode="_(* #,##0_);_(* \(#,##0\);_(* &quot;-&quot;??_);_(@_)"/>
    <numFmt numFmtId="194" formatCode="&quot;$&quot;#,##0.00"/>
    <numFmt numFmtId="195" formatCode="&quot;$&quot;#,##0.000"/>
    <numFmt numFmtId="196" formatCode="&quot;$&quot;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_(* #,##0.0_);_(* \(#,##0.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"/>
    <numFmt numFmtId="208" formatCode="_-* #,##0.0_-;\-* #,##0.0_-;_-* &quot;-&quot;??_-;_-@_-"/>
    <numFmt numFmtId="209" formatCode="_-* #,##0_-;\-* #,##0_-;_-* &quot;-&quot;??_-;_-@_-"/>
    <numFmt numFmtId="210" formatCode="&quot;$&quot;#,##0.0000"/>
    <numFmt numFmtId="211" formatCode="_(&quot;$&quot;* #,##0.0_);_(&quot;$&quot;* \(#,##0.0\);_(&quot;$&quot;* &quot;-&quot;??_);_(@_)"/>
    <numFmt numFmtId="212" formatCode="_(&quot;$&quot;* #,##0_);_(&quot;$&quot;* \(#,##0\);_(&quot;$&quot;* &quot;-&quot;??_);_(@_)"/>
    <numFmt numFmtId="213" formatCode="_(&quot;$&quot;* #,##0.0_);_(&quot;$&quot;* \(#,##0.0\);_(&quot;$&quot;* &quot;-&quot;?_);_(@_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0"/>
    </font>
    <font>
      <b/>
      <u val="single"/>
      <sz val="11"/>
      <name val="Calibri"/>
      <family val="0"/>
    </font>
    <font>
      <i/>
      <sz val="11"/>
      <name val="Calibri"/>
      <family val="0"/>
    </font>
    <font>
      <b/>
      <i/>
      <sz val="11"/>
      <name val="Calibri"/>
      <family val="0"/>
    </font>
    <font>
      <sz val="10"/>
      <name val="Calibri"/>
      <family val="0"/>
    </font>
    <font>
      <b/>
      <sz val="11"/>
      <color indexed="48"/>
      <name val="Calibri"/>
      <family val="0"/>
    </font>
    <font>
      <b/>
      <sz val="14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92" fontId="2" fillId="0" borderId="0" xfId="0" applyNumberFormat="1" applyFont="1" applyFill="1" applyAlignment="1">
      <alignment horizontal="center"/>
    </xf>
    <xf numFmtId="9" fontId="2" fillId="0" borderId="0" xfId="59" applyFont="1" applyFill="1" applyAlignment="1">
      <alignment/>
    </xf>
    <xf numFmtId="193" fontId="2" fillId="0" borderId="0" xfId="42" applyNumberFormat="1" applyFont="1" applyFill="1" applyAlignment="1">
      <alignment/>
    </xf>
    <xf numFmtId="192" fontId="2" fillId="0" borderId="0" xfId="0" applyNumberFormat="1" applyFont="1" applyFill="1" applyAlignment="1">
      <alignment/>
    </xf>
    <xf numFmtId="192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92" fontId="5" fillId="0" borderId="0" xfId="0" applyNumberFormat="1" applyFont="1" applyFill="1" applyAlignment="1">
      <alignment horizontal="center"/>
    </xf>
    <xf numFmtId="9" fontId="5" fillId="0" borderId="0" xfId="59" applyFont="1" applyFill="1" applyAlignment="1">
      <alignment/>
    </xf>
    <xf numFmtId="192" fontId="5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9" fontId="1" fillId="0" borderId="10" xfId="0" applyNumberFormat="1" applyFont="1" applyFill="1" applyBorder="1" applyAlignment="1">
      <alignment/>
    </xf>
    <xf numFmtId="192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192" fontId="1" fillId="0" borderId="11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92" fontId="1" fillId="0" borderId="0" xfId="0" applyNumberFormat="1" applyFont="1" applyFill="1" applyBorder="1" applyAlignment="1">
      <alignment horizontal="center" wrapText="1"/>
    </xf>
    <xf numFmtId="9" fontId="2" fillId="24" borderId="0" xfId="59" applyFont="1" applyFill="1" applyAlignment="1">
      <alignment/>
    </xf>
    <xf numFmtId="0" fontId="2" fillId="24" borderId="0" xfId="0" applyFont="1" applyFill="1" applyAlignment="1">
      <alignment/>
    </xf>
    <xf numFmtId="193" fontId="2" fillId="24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24" borderId="0" xfId="0" applyNumberFormat="1" applyFont="1" applyFill="1" applyBorder="1" applyAlignment="1">
      <alignment/>
    </xf>
    <xf numFmtId="193" fontId="5" fillId="24" borderId="0" xfId="42" applyNumberFormat="1" applyFont="1" applyFill="1" applyAlignment="1">
      <alignment/>
    </xf>
    <xf numFmtId="192" fontId="1" fillId="0" borderId="0" xfId="0" applyNumberFormat="1" applyFont="1" applyFill="1" applyBorder="1" applyAlignment="1">
      <alignment horizontal="justify"/>
    </xf>
    <xf numFmtId="0" fontId="2" fillId="24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43" fontId="0" fillId="0" borderId="0" xfId="42" applyFont="1" applyAlignment="1">
      <alignment/>
    </xf>
    <xf numFmtId="193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192" fontId="0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92" fontId="2" fillId="0" borderId="13" xfId="0" applyNumberFormat="1" applyFont="1" applyFill="1" applyBorder="1" applyAlignment="1">
      <alignment horizontal="center"/>
    </xf>
    <xf numFmtId="9" fontId="2" fillId="0" borderId="13" xfId="59" applyFont="1" applyFill="1" applyBorder="1" applyAlignment="1">
      <alignment/>
    </xf>
    <xf numFmtId="193" fontId="2" fillId="0" borderId="13" xfId="42" applyNumberFormat="1" applyFont="1" applyFill="1" applyBorder="1" applyAlignment="1">
      <alignment/>
    </xf>
    <xf numFmtId="19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192" fontId="1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93" fontId="2" fillId="24" borderId="13" xfId="42" applyNumberFormat="1" applyFont="1" applyFill="1" applyBorder="1" applyAlignment="1">
      <alignment/>
    </xf>
    <xf numFmtId="9" fontId="2" fillId="24" borderId="13" xfId="59" applyFont="1" applyFill="1" applyBorder="1" applyAlignment="1">
      <alignment/>
    </xf>
    <xf numFmtId="0" fontId="5" fillId="0" borderId="13" xfId="0" applyFont="1" applyFill="1" applyBorder="1" applyAlignment="1">
      <alignment/>
    </xf>
    <xf numFmtId="192" fontId="5" fillId="0" borderId="13" xfId="0" applyNumberFormat="1" applyFont="1" applyFill="1" applyBorder="1" applyAlignment="1">
      <alignment horizontal="center"/>
    </xf>
    <xf numFmtId="9" fontId="5" fillId="0" borderId="13" xfId="59" applyFont="1" applyFill="1" applyBorder="1" applyAlignment="1">
      <alignment/>
    </xf>
    <xf numFmtId="193" fontId="5" fillId="24" borderId="13" xfId="42" applyNumberFormat="1" applyFont="1" applyFill="1" applyBorder="1" applyAlignment="1">
      <alignment/>
    </xf>
    <xf numFmtId="192" fontId="5" fillId="0" borderId="13" xfId="0" applyNumberFormat="1" applyFont="1" applyFill="1" applyBorder="1" applyAlignment="1">
      <alignment/>
    </xf>
    <xf numFmtId="9" fontId="1" fillId="0" borderId="13" xfId="0" applyNumberFormat="1" applyFon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192" fontId="1" fillId="0" borderId="13" xfId="0" applyNumberFormat="1" applyFont="1" applyFill="1" applyBorder="1" applyAlignment="1">
      <alignment horizontal="center" wrapText="1"/>
    </xf>
    <xf numFmtId="192" fontId="1" fillId="0" borderId="13" xfId="0" applyNumberFormat="1" applyFont="1" applyFill="1" applyBorder="1" applyAlignment="1">
      <alignment horizontal="justify"/>
    </xf>
    <xf numFmtId="192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3" xfId="0" applyNumberFormat="1" applyFont="1" applyFill="1" applyBorder="1" applyAlignment="1">
      <alignment/>
    </xf>
    <xf numFmtId="0" fontId="2" fillId="24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9" fontId="4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2" fillId="0" borderId="13" xfId="0" applyFont="1" applyFill="1" applyBorder="1" applyAlignment="1">
      <alignment horizontal="centerContinuous" wrapText="1"/>
    </xf>
    <xf numFmtId="0" fontId="5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192" fontId="2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92" fontId="11" fillId="0" borderId="0" xfId="0" applyNumberFormat="1" applyFont="1" applyAlignment="1">
      <alignment/>
    </xf>
    <xf numFmtId="0" fontId="2" fillId="25" borderId="13" xfId="0" applyFont="1" applyFill="1" applyBorder="1" applyAlignment="1">
      <alignment/>
    </xf>
    <xf numFmtId="0" fontId="2" fillId="25" borderId="13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/>
    </xf>
    <xf numFmtId="9" fontId="2" fillId="25" borderId="0" xfId="0" applyNumberFormat="1" applyFont="1" applyFill="1" applyBorder="1" applyAlignment="1">
      <alignment/>
    </xf>
    <xf numFmtId="0" fontId="2" fillId="25" borderId="0" xfId="0" applyNumberFormat="1" applyFont="1" applyFill="1" applyBorder="1" applyAlignment="1">
      <alignment/>
    </xf>
    <xf numFmtId="0" fontId="2" fillId="25" borderId="0" xfId="0" applyNumberFormat="1" applyFont="1" applyFill="1" applyAlignment="1">
      <alignment/>
    </xf>
    <xf numFmtId="192" fontId="12" fillId="25" borderId="0" xfId="0" applyNumberFormat="1" applyFont="1" applyFill="1" applyBorder="1" applyAlignment="1">
      <alignment/>
    </xf>
    <xf numFmtId="0" fontId="2" fillId="25" borderId="0" xfId="0" applyFont="1" applyFill="1" applyAlignment="1">
      <alignment horizontal="left"/>
    </xf>
    <xf numFmtId="3" fontId="2" fillId="25" borderId="0" xfId="0" applyNumberFormat="1" applyFont="1" applyFill="1" applyAlignment="1">
      <alignment horizontal="left"/>
    </xf>
    <xf numFmtId="192" fontId="2" fillId="25" borderId="0" xfId="0" applyNumberFormat="1" applyFont="1" applyFill="1" applyAlignment="1">
      <alignment/>
    </xf>
    <xf numFmtId="0" fontId="12" fillId="25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left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left"/>
    </xf>
    <xf numFmtId="43" fontId="2" fillId="0" borderId="0" xfId="42" applyFont="1" applyBorder="1" applyAlignment="1">
      <alignment horizontal="left"/>
    </xf>
    <xf numFmtId="0" fontId="0" fillId="0" borderId="0" xfId="0" applyFont="1" applyFill="1" applyBorder="1" applyAlignment="1">
      <alignment/>
    </xf>
    <xf numFmtId="43" fontId="14" fillId="0" borderId="0" xfId="42" applyFont="1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Font="1" applyBorder="1" applyAlignment="1">
      <alignment/>
    </xf>
    <xf numFmtId="3" fontId="13" fillId="24" borderId="0" xfId="0" applyNumberFormat="1" applyFont="1" applyFill="1" applyAlignment="1">
      <alignment vertical="center"/>
    </xf>
    <xf numFmtId="0" fontId="13" fillId="2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/>
    </xf>
    <xf numFmtId="44" fontId="2" fillId="0" borderId="0" xfId="44" applyFont="1" applyFill="1" applyBorder="1" applyAlignment="1">
      <alignment horizontal="centerContinuous"/>
    </xf>
    <xf numFmtId="44" fontId="0" fillId="0" borderId="0" xfId="44" applyFont="1" applyFill="1" applyAlignment="1">
      <alignment/>
    </xf>
    <xf numFmtId="0" fontId="13" fillId="0" borderId="0" xfId="0" applyFont="1" applyFill="1" applyBorder="1" applyAlignment="1">
      <alignment/>
    </xf>
    <xf numFmtId="9" fontId="13" fillId="0" borderId="0" xfId="59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13" fillId="0" borderId="0" xfId="0" applyNumberFormat="1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92" fontId="34" fillId="0" borderId="0" xfId="0" applyNumberFormat="1" applyFont="1" applyFill="1" applyBorder="1" applyAlignment="1">
      <alignment horizontal="center"/>
    </xf>
    <xf numFmtId="9" fontId="34" fillId="0" borderId="0" xfId="59" applyFont="1" applyFill="1" applyBorder="1" applyAlignment="1">
      <alignment/>
    </xf>
    <xf numFmtId="193" fontId="34" fillId="24" borderId="0" xfId="42" applyNumberFormat="1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9" fontId="3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4" fontId="1" fillId="0" borderId="0" xfId="44" applyFont="1" applyFill="1" applyBorder="1" applyAlignment="1">
      <alignment/>
    </xf>
    <xf numFmtId="192" fontId="13" fillId="0" borderId="0" xfId="44" applyNumberFormat="1" applyFont="1" applyFill="1" applyBorder="1" applyAlignment="1">
      <alignment/>
    </xf>
    <xf numFmtId="192" fontId="13" fillId="0" borderId="0" xfId="44" applyNumberFormat="1" applyFont="1" applyFill="1" applyBorder="1" applyAlignment="1">
      <alignment horizontal="center"/>
    </xf>
    <xf numFmtId="192" fontId="32" fillId="0" borderId="0" xfId="44" applyNumberFormat="1" applyFont="1" applyFill="1" applyBorder="1" applyAlignment="1">
      <alignment/>
    </xf>
    <xf numFmtId="192" fontId="13" fillId="0" borderId="0" xfId="44" applyNumberFormat="1" applyFont="1" applyFill="1" applyBorder="1" applyAlignment="1">
      <alignment vertical="center"/>
    </xf>
    <xf numFmtId="1" fontId="13" fillId="0" borderId="0" xfId="42" applyNumberFormat="1" applyFont="1" applyFill="1" applyBorder="1" applyAlignment="1">
      <alignment horizontal="center"/>
    </xf>
    <xf numFmtId="1" fontId="34" fillId="24" borderId="0" xfId="42" applyNumberFormat="1" applyFont="1" applyFill="1" applyBorder="1" applyAlignment="1">
      <alignment horizontal="center"/>
    </xf>
    <xf numFmtId="1" fontId="13" fillId="24" borderId="0" xfId="42" applyNumberFormat="1" applyFont="1" applyFill="1" applyBorder="1" applyAlignment="1">
      <alignment horizontal="center"/>
    </xf>
    <xf numFmtId="42" fontId="13" fillId="0" borderId="0" xfId="44" applyNumberFormat="1" applyFont="1" applyFill="1" applyBorder="1" applyAlignment="1">
      <alignment horizontal="left"/>
    </xf>
    <xf numFmtId="42" fontId="13" fillId="0" borderId="0" xfId="44" applyNumberFormat="1" applyFont="1" applyFill="1" applyBorder="1" applyAlignment="1">
      <alignment horizontal="left" wrapText="1"/>
    </xf>
    <xf numFmtId="42" fontId="13" fillId="0" borderId="0" xfId="0" applyNumberFormat="1" applyFont="1" applyFill="1" applyBorder="1" applyAlignment="1">
      <alignment horizontal="left" wrapText="1"/>
    </xf>
    <xf numFmtId="9" fontId="13" fillId="0" borderId="0" xfId="59" applyFont="1" applyFill="1" applyBorder="1" applyAlignment="1">
      <alignment horizontal="right"/>
    </xf>
    <xf numFmtId="9" fontId="34" fillId="0" borderId="0" xfId="59" applyFont="1" applyFill="1" applyBorder="1" applyAlignment="1">
      <alignment horizontal="right"/>
    </xf>
    <xf numFmtId="9" fontId="13" fillId="24" borderId="0" xfId="59" applyFont="1" applyFill="1" applyBorder="1" applyAlignment="1">
      <alignment horizontal="right"/>
    </xf>
    <xf numFmtId="5" fontId="13" fillId="0" borderId="0" xfId="44" applyNumberFormat="1" applyFont="1" applyFill="1" applyBorder="1" applyAlignment="1">
      <alignment horizontal="right"/>
    </xf>
    <xf numFmtId="5" fontId="13" fillId="0" borderId="0" xfId="44" applyNumberFormat="1" applyFont="1" applyFill="1" applyBorder="1" applyAlignment="1">
      <alignment horizontal="right" wrapText="1"/>
    </xf>
    <xf numFmtId="5" fontId="13" fillId="0" borderId="0" xfId="0" applyNumberFormat="1" applyFont="1" applyFill="1" applyBorder="1" applyAlignment="1">
      <alignment horizontal="right" wrapText="1"/>
    </xf>
    <xf numFmtId="5" fontId="13" fillId="0" borderId="0" xfId="0" applyNumberFormat="1" applyFont="1" applyFill="1" applyBorder="1" applyAlignment="1">
      <alignment horizontal="right"/>
    </xf>
    <xf numFmtId="0" fontId="32" fillId="26" borderId="14" xfId="0" applyFont="1" applyFill="1" applyBorder="1" applyAlignment="1">
      <alignment/>
    </xf>
    <xf numFmtId="0" fontId="32" fillId="26" borderId="14" xfId="0" applyFont="1" applyFill="1" applyBorder="1" applyAlignment="1">
      <alignment horizontal="right" wrapText="1"/>
    </xf>
    <xf numFmtId="0" fontId="32" fillId="26" borderId="14" xfId="0" applyFont="1" applyFill="1" applyBorder="1" applyAlignment="1">
      <alignment horizontal="center" wrapText="1"/>
    </xf>
    <xf numFmtId="2" fontId="32" fillId="26" borderId="14" xfId="0" applyNumberFormat="1" applyFont="1" applyFill="1" applyBorder="1" applyAlignment="1">
      <alignment horizontal="right" wrapText="1"/>
    </xf>
    <xf numFmtId="2" fontId="32" fillId="26" borderId="14" xfId="0" applyNumberFormat="1" applyFont="1" applyFill="1" applyBorder="1" applyAlignment="1">
      <alignment horizontal="center" wrapText="1"/>
    </xf>
    <xf numFmtId="44" fontId="32" fillId="26" borderId="14" xfId="44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192" fontId="32" fillId="0" borderId="0" xfId="0" applyNumberFormat="1" applyFont="1" applyFill="1" applyBorder="1" applyAlignment="1">
      <alignment horizontal="center" wrapText="1"/>
    </xf>
    <xf numFmtId="192" fontId="32" fillId="0" borderId="0" xfId="0" applyNumberFormat="1" applyFont="1" applyFill="1" applyBorder="1" applyAlignment="1">
      <alignment horizontal="justify"/>
    </xf>
    <xf numFmtId="0" fontId="35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4" fontId="33" fillId="0" borderId="0" xfId="44" applyFont="1" applyFill="1" applyBorder="1" applyAlignment="1">
      <alignment horizontal="center"/>
    </xf>
    <xf numFmtId="192" fontId="13" fillId="0" borderId="0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0" xfId="0" applyFont="1" applyFill="1" applyBorder="1" applyAlignment="1">
      <alignment wrapText="1"/>
    </xf>
    <xf numFmtId="0" fontId="13" fillId="24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 horizontal="justify"/>
    </xf>
    <xf numFmtId="0" fontId="13" fillId="24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21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0" fontId="0" fillId="22" borderId="0" xfId="0" applyFill="1" applyAlignment="1">
      <alignment/>
    </xf>
    <xf numFmtId="0" fontId="0" fillId="22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32" fillId="4" borderId="14" xfId="0" applyFont="1" applyFill="1" applyBorder="1" applyAlignment="1">
      <alignment/>
    </xf>
    <xf numFmtId="0" fontId="13" fillId="4" borderId="14" xfId="0" applyFont="1" applyFill="1" applyBorder="1" applyAlignment="1">
      <alignment wrapText="1"/>
    </xf>
    <xf numFmtId="0" fontId="13" fillId="4" borderId="14" xfId="0" applyFont="1" applyFill="1" applyBorder="1" applyAlignment="1">
      <alignment/>
    </xf>
    <xf numFmtId="192" fontId="32" fillId="4" borderId="14" xfId="0" applyNumberFormat="1" applyFont="1" applyFill="1" applyBorder="1" applyAlignment="1">
      <alignment horizontal="right" wrapText="1"/>
    </xf>
    <xf numFmtId="192" fontId="32" fillId="4" borderId="14" xfId="0" applyNumberFormat="1" applyFont="1" applyFill="1" applyBorder="1" applyAlignment="1">
      <alignment horizontal="right"/>
    </xf>
    <xf numFmtId="0" fontId="32" fillId="4" borderId="14" xfId="44" applyNumberFormat="1" applyFont="1" applyFill="1" applyBorder="1" applyAlignment="1">
      <alignment horizontal="right" wrapText="1"/>
    </xf>
    <xf numFmtId="0" fontId="32" fillId="22" borderId="14" xfId="0" applyFont="1" applyFill="1" applyBorder="1" applyAlignment="1">
      <alignment wrapText="1"/>
    </xf>
    <xf numFmtId="0" fontId="13" fillId="24" borderId="0" xfId="0" applyFont="1" applyFill="1" applyBorder="1" applyAlignment="1">
      <alignment wrapText="1"/>
    </xf>
    <xf numFmtId="0" fontId="13" fillId="22" borderId="14" xfId="0" applyFont="1" applyFill="1" applyBorder="1" applyAlignment="1">
      <alignment wrapText="1"/>
    </xf>
    <xf numFmtId="0" fontId="13" fillId="22" borderId="14" xfId="0" applyFont="1" applyFill="1" applyBorder="1" applyAlignment="1">
      <alignment/>
    </xf>
    <xf numFmtId="192" fontId="32" fillId="22" borderId="14" xfId="0" applyNumberFormat="1" applyFont="1" applyFill="1" applyBorder="1" applyAlignment="1">
      <alignment horizontal="right" wrapText="1"/>
    </xf>
    <xf numFmtId="192" fontId="32" fillId="22" borderId="14" xfId="0" applyNumberFormat="1" applyFont="1" applyFill="1" applyBorder="1" applyAlignment="1">
      <alignment horizontal="right"/>
    </xf>
    <xf numFmtId="0" fontId="32" fillId="22" borderId="14" xfId="44" applyNumberFormat="1" applyFont="1" applyFill="1" applyBorder="1" applyAlignment="1">
      <alignment horizontal="right" wrapText="1"/>
    </xf>
    <xf numFmtId="0" fontId="32" fillId="7" borderId="14" xfId="0" applyFont="1" applyFill="1" applyBorder="1" applyAlignment="1">
      <alignment/>
    </xf>
    <xf numFmtId="0" fontId="13" fillId="7" borderId="14" xfId="0" applyFont="1" applyFill="1" applyBorder="1" applyAlignment="1">
      <alignment horizontal="left" wrapText="1"/>
    </xf>
    <xf numFmtId="3" fontId="13" fillId="7" borderId="14" xfId="0" applyNumberFormat="1" applyFont="1" applyFill="1" applyBorder="1" applyAlignment="1">
      <alignment horizontal="left"/>
    </xf>
    <xf numFmtId="192" fontId="32" fillId="7" borderId="14" xfId="0" applyNumberFormat="1" applyFont="1" applyFill="1" applyBorder="1" applyAlignment="1">
      <alignment horizontal="right" wrapText="1"/>
    </xf>
    <xf numFmtId="192" fontId="32" fillId="7" borderId="14" xfId="0" applyNumberFormat="1" applyFont="1" applyFill="1" applyBorder="1" applyAlignment="1">
      <alignment horizontal="right"/>
    </xf>
    <xf numFmtId="0" fontId="32" fillId="7" borderId="14" xfId="44" applyNumberFormat="1" applyFont="1" applyFill="1" applyBorder="1" applyAlignment="1">
      <alignment horizontal="right" wrapText="1"/>
    </xf>
    <xf numFmtId="49" fontId="32" fillId="0" borderId="0" xfId="0" applyNumberFormat="1" applyFont="1" applyFill="1" applyBorder="1" applyAlignment="1">
      <alignment/>
    </xf>
    <xf numFmtId="0" fontId="32" fillId="8" borderId="0" xfId="0" applyFont="1" applyFill="1" applyBorder="1" applyAlignment="1">
      <alignment/>
    </xf>
    <xf numFmtId="0" fontId="37" fillId="8" borderId="0" xfId="0" applyFont="1" applyFill="1" applyBorder="1" applyAlignment="1">
      <alignment wrapText="1"/>
    </xf>
    <xf numFmtId="0" fontId="37" fillId="8" borderId="0" xfId="0" applyFont="1" applyFill="1" applyBorder="1" applyAlignment="1">
      <alignment/>
    </xf>
    <xf numFmtId="192" fontId="13" fillId="8" borderId="0" xfId="0" applyNumberFormat="1" applyFont="1" applyFill="1" applyBorder="1" applyAlignment="1">
      <alignment/>
    </xf>
    <xf numFmtId="192" fontId="32" fillId="8" borderId="0" xfId="44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25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24" borderId="0" xfId="0" applyFont="1" applyFill="1" applyAlignment="1">
      <alignment horizontal="left" wrapText="1"/>
    </xf>
    <xf numFmtId="0" fontId="2" fillId="24" borderId="0" xfId="0" applyFont="1" applyFill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2" fillId="25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wrapText="1"/>
    </xf>
    <xf numFmtId="0" fontId="2" fillId="24" borderId="13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center"/>
    </xf>
    <xf numFmtId="192" fontId="32" fillId="0" borderId="0" xfId="44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8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18.421875" style="36" customWidth="1"/>
    <col min="2" max="2" width="32.140625" style="36" customWidth="1"/>
    <col min="3" max="3" width="11.140625" style="106" customWidth="1"/>
    <col min="4" max="4" width="9.8515625" style="36" customWidth="1"/>
    <col min="5" max="5" width="6.140625" style="36" customWidth="1"/>
    <col min="6" max="6" width="11.00390625" style="36" customWidth="1"/>
    <col min="7" max="7" width="10.8515625" style="36" customWidth="1"/>
    <col min="8" max="8" width="14.8515625" style="36" customWidth="1"/>
    <col min="9" max="9" width="12.00390625" style="36" customWidth="1"/>
    <col min="10" max="10" width="9.140625" style="36" customWidth="1"/>
    <col min="11" max="11" width="10.140625" style="36" bestFit="1" customWidth="1"/>
    <col min="12" max="12" width="11.140625" style="36" bestFit="1" customWidth="1"/>
    <col min="13" max="16384" width="9.140625" style="36" customWidth="1"/>
  </cols>
  <sheetData>
    <row r="1" spans="1:8" ht="12.75">
      <c r="A1" s="1" t="s">
        <v>55</v>
      </c>
      <c r="B1" s="2"/>
      <c r="C1" s="2"/>
      <c r="D1" s="2"/>
      <c r="E1" s="2"/>
      <c r="F1" s="2"/>
      <c r="G1" s="2"/>
      <c r="H1" s="2"/>
    </row>
    <row r="2" spans="1:8" ht="12.75">
      <c r="A2" s="232" t="s">
        <v>10</v>
      </c>
      <c r="B2" s="232"/>
      <c r="C2" s="232"/>
      <c r="D2" s="232"/>
      <c r="E2" s="232"/>
      <c r="F2" s="232"/>
      <c r="G2" s="232"/>
      <c r="H2" s="232"/>
    </row>
    <row r="3" spans="1:8" ht="12.75">
      <c r="A3" s="232" t="s">
        <v>56</v>
      </c>
      <c r="B3" s="232"/>
      <c r="C3" s="232"/>
      <c r="D3" s="232"/>
      <c r="E3" s="232"/>
      <c r="F3" s="232"/>
      <c r="G3" s="232"/>
      <c r="H3" s="232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4"/>
      <c r="B5" s="3"/>
      <c r="C5" s="3"/>
      <c r="D5" s="3"/>
      <c r="E5" s="3"/>
      <c r="F5" s="3"/>
      <c r="G5" s="3"/>
      <c r="H5" s="3"/>
    </row>
    <row r="6" spans="1:8" ht="39">
      <c r="A6" s="5" t="s">
        <v>16</v>
      </c>
      <c r="B6" s="3"/>
      <c r="C6" s="42" t="s">
        <v>64</v>
      </c>
      <c r="D6" s="41" t="s">
        <v>17</v>
      </c>
      <c r="E6" s="41" t="s">
        <v>66</v>
      </c>
      <c r="F6" s="43" t="s">
        <v>65</v>
      </c>
      <c r="G6" s="5" t="s">
        <v>18</v>
      </c>
      <c r="H6" s="43" t="s">
        <v>67</v>
      </c>
    </row>
    <row r="7" spans="1:10" ht="12.75">
      <c r="A7" s="3" t="s">
        <v>15</v>
      </c>
      <c r="B7" s="3" t="s">
        <v>19</v>
      </c>
      <c r="C7" s="6">
        <v>1200</v>
      </c>
      <c r="D7" s="7">
        <v>1</v>
      </c>
      <c r="E7" s="8">
        <v>14</v>
      </c>
      <c r="F7" s="9">
        <f>C7+G7</f>
        <v>1521.6</v>
      </c>
      <c r="G7" s="9">
        <f>C7*0.268</f>
        <v>321.6</v>
      </c>
      <c r="H7" s="9">
        <f>F7*E7</f>
        <v>21302.399999999998</v>
      </c>
      <c r="J7" s="53"/>
    </row>
    <row r="8" spans="1:8" ht="27.75" customHeight="1">
      <c r="A8" s="3" t="s">
        <v>15</v>
      </c>
      <c r="B8" s="48" t="s">
        <v>20</v>
      </c>
      <c r="C8" s="6">
        <v>2800</v>
      </c>
      <c r="D8" s="7">
        <v>0.5</v>
      </c>
      <c r="E8" s="8">
        <v>14</v>
      </c>
      <c r="F8" s="9">
        <f>C8+G8</f>
        <v>3550.4</v>
      </c>
      <c r="G8" s="9">
        <f>C8*0.268</f>
        <v>750.4000000000001</v>
      </c>
      <c r="H8" s="9">
        <f>F8*E8/2</f>
        <v>24852.8</v>
      </c>
    </row>
    <row r="9" spans="1:8" ht="12.75">
      <c r="A9" s="3" t="s">
        <v>15</v>
      </c>
      <c r="B9" s="48" t="s">
        <v>118</v>
      </c>
      <c r="C9" s="6">
        <v>1500</v>
      </c>
      <c r="D9" s="7">
        <v>0.15</v>
      </c>
      <c r="E9" s="8">
        <v>14</v>
      </c>
      <c r="F9" s="9">
        <f>C9+G9</f>
        <v>1902</v>
      </c>
      <c r="G9" s="9">
        <f>C9*0.268</f>
        <v>402</v>
      </c>
      <c r="H9" s="9">
        <f>F9*E9/2</f>
        <v>13314</v>
      </c>
    </row>
    <row r="10" spans="1:8" ht="12.75">
      <c r="A10" s="3" t="s">
        <v>15</v>
      </c>
      <c r="B10" s="3" t="s">
        <v>11</v>
      </c>
      <c r="C10" s="6">
        <v>3000</v>
      </c>
      <c r="D10" s="7">
        <v>1</v>
      </c>
      <c r="E10" s="8">
        <v>14</v>
      </c>
      <c r="F10" s="9">
        <f>C10+G10</f>
        <v>3804</v>
      </c>
      <c r="G10" s="9">
        <f>C10*0.268</f>
        <v>804</v>
      </c>
      <c r="H10" s="9">
        <f>F10*E10</f>
        <v>53256</v>
      </c>
    </row>
    <row r="11" spans="1:8" ht="12.75">
      <c r="A11" s="3" t="s">
        <v>59</v>
      </c>
      <c r="B11" s="3" t="s">
        <v>58</v>
      </c>
      <c r="C11" s="6"/>
      <c r="D11" s="7">
        <v>0.15</v>
      </c>
      <c r="E11" s="8"/>
      <c r="F11" s="9"/>
      <c r="G11" s="9"/>
      <c r="H11" s="9">
        <f>150000*0.15</f>
        <v>22500</v>
      </c>
    </row>
    <row r="12" spans="1:8" ht="12.75">
      <c r="A12" s="3" t="s">
        <v>72</v>
      </c>
      <c r="B12" s="3" t="s">
        <v>121</v>
      </c>
      <c r="C12" s="6">
        <v>2000</v>
      </c>
      <c r="D12" s="7">
        <v>1</v>
      </c>
      <c r="E12" s="8">
        <v>6</v>
      </c>
      <c r="F12" s="9">
        <f>C12+G12</f>
        <v>2536</v>
      </c>
      <c r="G12" s="9">
        <f>C12*0.268</f>
        <v>536</v>
      </c>
      <c r="H12" s="9">
        <f>F12*E12</f>
        <v>15216</v>
      </c>
    </row>
    <row r="13" spans="1:8" ht="26.25" customHeight="1">
      <c r="A13" s="3" t="s">
        <v>100</v>
      </c>
      <c r="B13" s="48" t="s">
        <v>101</v>
      </c>
      <c r="C13" s="6"/>
      <c r="D13" s="7"/>
      <c r="E13" s="8"/>
      <c r="F13" s="9"/>
      <c r="G13" s="9"/>
      <c r="H13" s="9">
        <v>8900</v>
      </c>
    </row>
    <row r="14" spans="1:8" ht="12.75">
      <c r="A14" s="5" t="s">
        <v>21</v>
      </c>
      <c r="B14" s="3"/>
      <c r="C14" s="6"/>
      <c r="D14" s="7"/>
      <c r="E14" s="8"/>
      <c r="F14" s="9"/>
      <c r="G14" s="9"/>
      <c r="H14" s="10">
        <f>SUM(H7:H13)</f>
        <v>159341.2</v>
      </c>
    </row>
    <row r="15" spans="1:7" ht="12.75">
      <c r="A15" s="5"/>
      <c r="B15" s="3"/>
      <c r="C15" s="6"/>
      <c r="D15" s="7"/>
      <c r="E15" s="9"/>
      <c r="F15" s="9"/>
      <c r="G15" s="10"/>
    </row>
    <row r="16" spans="1:8" ht="12.75">
      <c r="A16" s="4" t="s">
        <v>22</v>
      </c>
      <c r="B16" s="5"/>
      <c r="C16" s="6"/>
      <c r="D16" s="7"/>
      <c r="E16" s="8"/>
      <c r="F16" s="9" t="s">
        <v>23</v>
      </c>
      <c r="G16" s="9" t="s">
        <v>23</v>
      </c>
      <c r="H16" s="9" t="s">
        <v>23</v>
      </c>
    </row>
    <row r="17" spans="1:8" ht="12.75">
      <c r="A17" s="3" t="s">
        <v>15</v>
      </c>
      <c r="B17" s="3" t="s">
        <v>24</v>
      </c>
      <c r="C17" s="6">
        <v>1200</v>
      </c>
      <c r="D17" s="7">
        <v>1</v>
      </c>
      <c r="E17" s="8">
        <v>6</v>
      </c>
      <c r="F17" s="9">
        <f aca="true" t="shared" si="0" ref="F17:F24">C17+G17</f>
        <v>1521.6</v>
      </c>
      <c r="G17" s="9">
        <f>C17*0.268</f>
        <v>321.6</v>
      </c>
      <c r="H17" s="9">
        <f aca="true" t="shared" si="1" ref="H17:H24">F17*E17</f>
        <v>9129.599999999999</v>
      </c>
    </row>
    <row r="18" spans="1:11" ht="12.75">
      <c r="A18" s="3" t="s">
        <v>15</v>
      </c>
      <c r="B18" s="3" t="s">
        <v>69</v>
      </c>
      <c r="C18" s="6">
        <v>648</v>
      </c>
      <c r="D18" s="7">
        <v>1</v>
      </c>
      <c r="E18" s="8">
        <v>6</v>
      </c>
      <c r="F18" s="9">
        <f t="shared" si="0"/>
        <v>821.664</v>
      </c>
      <c r="G18" s="9">
        <f>C18*0.268</f>
        <v>173.66400000000002</v>
      </c>
      <c r="H18" s="9">
        <f t="shared" si="1"/>
        <v>4929.984</v>
      </c>
      <c r="K18" s="54"/>
    </row>
    <row r="19" spans="1:9" ht="12.75">
      <c r="A19" s="3" t="s">
        <v>15</v>
      </c>
      <c r="B19" s="3" t="s">
        <v>69</v>
      </c>
      <c r="C19" s="6">
        <v>648</v>
      </c>
      <c r="D19" s="7">
        <v>1</v>
      </c>
      <c r="E19" s="8">
        <v>6</v>
      </c>
      <c r="F19" s="9">
        <f t="shared" si="0"/>
        <v>821.664</v>
      </c>
      <c r="G19" s="9">
        <f>C19*0.268</f>
        <v>173.66400000000002</v>
      </c>
      <c r="H19" s="9">
        <f t="shared" si="1"/>
        <v>4929.984</v>
      </c>
      <c r="I19" s="55"/>
    </row>
    <row r="20" spans="1:8" ht="12.75">
      <c r="A20" s="3" t="s">
        <v>15</v>
      </c>
      <c r="B20" s="3" t="s">
        <v>69</v>
      </c>
      <c r="C20" s="6">
        <v>648</v>
      </c>
      <c r="D20" s="7">
        <v>1</v>
      </c>
      <c r="E20" s="8">
        <v>6</v>
      </c>
      <c r="F20" s="9">
        <f t="shared" si="0"/>
        <v>821.664</v>
      </c>
      <c r="G20" s="9">
        <f>C20*0.268</f>
        <v>173.66400000000002</v>
      </c>
      <c r="H20" s="9">
        <f t="shared" si="1"/>
        <v>4929.984</v>
      </c>
    </row>
    <row r="21" spans="1:21" ht="12.75">
      <c r="A21" s="3" t="s">
        <v>15</v>
      </c>
      <c r="B21" s="3" t="s">
        <v>70</v>
      </c>
      <c r="C21" s="6">
        <v>400</v>
      </c>
      <c r="D21" s="7">
        <v>1</v>
      </c>
      <c r="E21" s="8">
        <v>6</v>
      </c>
      <c r="F21" s="9">
        <f t="shared" si="0"/>
        <v>507.2</v>
      </c>
      <c r="G21" s="9">
        <f>C21*0.268</f>
        <v>107.2</v>
      </c>
      <c r="H21" s="9">
        <f t="shared" si="1"/>
        <v>3043.2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ht="12.75">
      <c r="A22" s="3" t="s">
        <v>15</v>
      </c>
      <c r="B22" s="3" t="s">
        <v>60</v>
      </c>
      <c r="C22" s="6">
        <v>1200</v>
      </c>
      <c r="D22" s="7">
        <v>1</v>
      </c>
      <c r="E22" s="40">
        <v>5</v>
      </c>
      <c r="F22" s="9">
        <f t="shared" si="0"/>
        <v>1200</v>
      </c>
      <c r="G22" s="9">
        <v>0</v>
      </c>
      <c r="H22" s="9">
        <f t="shared" si="1"/>
        <v>6000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8" ht="12.75">
      <c r="A23" s="3" t="s">
        <v>15</v>
      </c>
      <c r="B23" s="3" t="s">
        <v>25</v>
      </c>
      <c r="C23" s="6">
        <v>400</v>
      </c>
      <c r="D23" s="7">
        <v>1</v>
      </c>
      <c r="E23" s="40">
        <v>6</v>
      </c>
      <c r="F23" s="9">
        <f t="shared" si="0"/>
        <v>507.2</v>
      </c>
      <c r="G23" s="9">
        <f>C23*0.268</f>
        <v>107.2</v>
      </c>
      <c r="H23" s="9">
        <f t="shared" si="1"/>
        <v>3043.2</v>
      </c>
    </row>
    <row r="24" spans="1:12" ht="12.75">
      <c r="A24" s="3" t="s">
        <v>15</v>
      </c>
      <c r="B24" s="3" t="s">
        <v>26</v>
      </c>
      <c r="C24" s="6">
        <v>100</v>
      </c>
      <c r="D24" s="38">
        <v>1</v>
      </c>
      <c r="E24" s="40">
        <v>5</v>
      </c>
      <c r="F24" s="9">
        <f t="shared" si="0"/>
        <v>126.8</v>
      </c>
      <c r="G24" s="9">
        <f>C24*0.268</f>
        <v>26.8</v>
      </c>
      <c r="H24" s="9">
        <f t="shared" si="1"/>
        <v>634</v>
      </c>
      <c r="I24" s="56"/>
      <c r="J24" s="56"/>
      <c r="K24" s="56"/>
      <c r="L24" s="56"/>
    </row>
    <row r="25" spans="1:12" ht="12.75">
      <c r="A25" s="11" t="s">
        <v>27</v>
      </c>
      <c r="B25" s="11"/>
      <c r="C25" s="12"/>
      <c r="D25" s="13"/>
      <c r="E25" s="45"/>
      <c r="F25" s="14"/>
      <c r="G25" s="14"/>
      <c r="H25" s="14">
        <f>SUM(H17:H24)</f>
        <v>36639.952</v>
      </c>
      <c r="I25" s="56"/>
      <c r="J25" s="56"/>
      <c r="K25" s="56"/>
      <c r="L25" s="56"/>
    </row>
    <row r="26" spans="1:8" ht="12.75">
      <c r="A26" s="5" t="s">
        <v>28</v>
      </c>
      <c r="B26" s="3"/>
      <c r="C26" s="6"/>
      <c r="D26" s="7"/>
      <c r="E26" s="8"/>
      <c r="F26" s="9"/>
      <c r="G26" s="9"/>
      <c r="H26" s="10">
        <f>H25*5</f>
        <v>183199.75999999998</v>
      </c>
    </row>
    <row r="27" spans="1:8" ht="12.75">
      <c r="A27" s="5"/>
      <c r="B27" s="3"/>
      <c r="C27" s="6"/>
      <c r="D27" s="7"/>
      <c r="E27" s="8"/>
      <c r="F27" s="9"/>
      <c r="G27" s="9"/>
      <c r="H27" s="10"/>
    </row>
    <row r="28" spans="1:8" ht="13.5" thickBot="1">
      <c r="A28" s="49" t="s">
        <v>71</v>
      </c>
      <c r="B28" s="3"/>
      <c r="C28" s="6"/>
      <c r="D28" s="7"/>
      <c r="E28" s="8"/>
      <c r="F28" s="9"/>
      <c r="G28" s="9"/>
      <c r="H28" s="10"/>
    </row>
    <row r="29" spans="1:8" ht="12.75">
      <c r="A29" s="3" t="s">
        <v>72</v>
      </c>
      <c r="B29" s="3" t="s">
        <v>73</v>
      </c>
      <c r="C29" s="6">
        <v>750</v>
      </c>
      <c r="D29" s="7">
        <v>1</v>
      </c>
      <c r="E29" s="8">
        <v>6</v>
      </c>
      <c r="F29" s="9">
        <f>C29+G29</f>
        <v>951</v>
      </c>
      <c r="G29" s="9">
        <f>C29*0.268</f>
        <v>201</v>
      </c>
      <c r="H29" s="9">
        <f>F29*E29</f>
        <v>5706</v>
      </c>
    </row>
    <row r="30" spans="1:8" ht="12.75">
      <c r="A30" s="5"/>
      <c r="B30" s="3"/>
      <c r="C30" s="6"/>
      <c r="D30" s="7"/>
      <c r="E30" s="8"/>
      <c r="F30" s="9"/>
      <c r="G30" s="9"/>
      <c r="H30" s="10"/>
    </row>
    <row r="31" spans="1:8" ht="13.5" thickBot="1">
      <c r="A31" s="49" t="s">
        <v>74</v>
      </c>
      <c r="B31" s="3"/>
      <c r="C31" s="6"/>
      <c r="D31" s="7"/>
      <c r="E31" s="8"/>
      <c r="F31" s="9"/>
      <c r="G31" s="9"/>
      <c r="H31" s="10"/>
    </row>
    <row r="32" spans="1:11" ht="12.75">
      <c r="A32" s="5" t="s">
        <v>75</v>
      </c>
      <c r="B32" s="3"/>
      <c r="C32" s="6"/>
      <c r="D32" s="7"/>
      <c r="E32" s="8"/>
      <c r="F32" s="9"/>
      <c r="G32" s="9"/>
      <c r="H32" s="10"/>
      <c r="K32" s="54"/>
    </row>
    <row r="33" spans="1:11" ht="12.75">
      <c r="A33" s="3" t="s">
        <v>72</v>
      </c>
      <c r="B33" s="3" t="s">
        <v>78</v>
      </c>
      <c r="C33" s="6">
        <v>1125</v>
      </c>
      <c r="D33" s="7">
        <v>1</v>
      </c>
      <c r="E33" s="8">
        <v>4</v>
      </c>
      <c r="F33" s="9">
        <v>0</v>
      </c>
      <c r="G33" s="9">
        <v>0</v>
      </c>
      <c r="H33" s="9">
        <f>C33*E33</f>
        <v>4500</v>
      </c>
      <c r="K33" s="54"/>
    </row>
    <row r="34" spans="1:11" ht="12.75">
      <c r="A34" s="3" t="s">
        <v>72</v>
      </c>
      <c r="B34" s="3" t="s">
        <v>75</v>
      </c>
      <c r="C34" s="6">
        <v>1125</v>
      </c>
      <c r="D34" s="7">
        <v>1</v>
      </c>
      <c r="E34" s="8">
        <v>4</v>
      </c>
      <c r="F34" s="9">
        <v>0</v>
      </c>
      <c r="G34" s="9">
        <v>0</v>
      </c>
      <c r="H34" s="9">
        <f>C34*E34</f>
        <v>4500</v>
      </c>
      <c r="K34" s="57"/>
    </row>
    <row r="35" spans="1:11" ht="12.75">
      <c r="A35" s="3" t="s">
        <v>72</v>
      </c>
      <c r="B35" s="3" t="s">
        <v>75</v>
      </c>
      <c r="C35" s="6">
        <v>1125</v>
      </c>
      <c r="D35" s="7">
        <v>1</v>
      </c>
      <c r="E35" s="8">
        <v>4</v>
      </c>
      <c r="F35" s="9">
        <v>0</v>
      </c>
      <c r="G35" s="9">
        <v>0</v>
      </c>
      <c r="H35" s="9">
        <f>C35*E35</f>
        <v>4500</v>
      </c>
      <c r="K35" s="57"/>
    </row>
    <row r="36" spans="1:11" ht="12.75">
      <c r="A36" s="11" t="s">
        <v>76</v>
      </c>
      <c r="B36" s="11"/>
      <c r="C36" s="12"/>
      <c r="D36" s="7"/>
      <c r="E36" s="8"/>
      <c r="F36" s="9"/>
      <c r="G36" s="9"/>
      <c r="H36" s="10">
        <f>SUM(H33:H35)</f>
        <v>13500</v>
      </c>
      <c r="K36" s="58"/>
    </row>
    <row r="37" spans="1:11" ht="12.75">
      <c r="A37" s="5" t="s">
        <v>77</v>
      </c>
      <c r="B37" s="3"/>
      <c r="C37" s="6"/>
      <c r="D37" s="7"/>
      <c r="E37" s="8"/>
      <c r="F37" s="9"/>
      <c r="G37" s="9"/>
      <c r="H37" s="10">
        <f>H36*5</f>
        <v>67500</v>
      </c>
      <c r="K37" s="58"/>
    </row>
    <row r="38" spans="1:11" ht="12.75">
      <c r="A38" s="5"/>
      <c r="B38" s="3"/>
      <c r="C38" s="6"/>
      <c r="D38" s="7"/>
      <c r="E38" s="8"/>
      <c r="F38" s="9"/>
      <c r="G38" s="9"/>
      <c r="H38" s="10"/>
      <c r="K38" s="57"/>
    </row>
    <row r="39" spans="1:10" ht="12.75">
      <c r="A39" s="15" t="s">
        <v>29</v>
      </c>
      <c r="B39" s="15"/>
      <c r="C39" s="15"/>
      <c r="D39" s="16" t="s">
        <v>23</v>
      </c>
      <c r="E39" s="15"/>
      <c r="F39" s="17" t="s">
        <v>23</v>
      </c>
      <c r="G39" s="17" t="s">
        <v>23</v>
      </c>
      <c r="H39" s="17">
        <f>H14+H26+H29+H37</f>
        <v>415746.95999999996</v>
      </c>
      <c r="I39" s="55"/>
      <c r="J39" s="55"/>
    </row>
    <row r="40" spans="1:11" ht="14.25" customHeight="1">
      <c r="A40" s="18"/>
      <c r="B40" s="19"/>
      <c r="C40" s="19"/>
      <c r="D40" s="20"/>
      <c r="E40" s="19"/>
      <c r="F40" s="21"/>
      <c r="G40" s="21"/>
      <c r="H40" s="22"/>
      <c r="K40" s="58"/>
    </row>
    <row r="41" spans="1:11" ht="27" customHeight="1">
      <c r="A41" s="23" t="s">
        <v>30</v>
      </c>
      <c r="B41" s="19"/>
      <c r="C41" s="19"/>
      <c r="D41" s="20"/>
      <c r="E41" s="18"/>
      <c r="F41" s="37" t="s">
        <v>63</v>
      </c>
      <c r="G41" s="46" t="s">
        <v>31</v>
      </c>
      <c r="H41" s="24" t="s">
        <v>61</v>
      </c>
      <c r="K41" s="58"/>
    </row>
    <row r="42" spans="1:11" ht="10.5" customHeight="1">
      <c r="A42" s="23"/>
      <c r="B42" s="19"/>
      <c r="C42" s="19"/>
      <c r="D42" s="20"/>
      <c r="E42" s="18"/>
      <c r="F42" s="37"/>
      <c r="G42" s="46"/>
      <c r="H42" s="24"/>
      <c r="K42" s="57"/>
    </row>
    <row r="43" spans="1:11" ht="14.25" customHeight="1">
      <c r="A43" s="25" t="s">
        <v>79</v>
      </c>
      <c r="B43" s="3"/>
      <c r="C43" s="19"/>
      <c r="D43" s="20"/>
      <c r="E43" s="19"/>
      <c r="F43" s="26"/>
      <c r="G43" s="46"/>
      <c r="H43" s="24"/>
      <c r="K43" s="59"/>
    </row>
    <row r="44" spans="1:8" ht="14.25" customHeight="1">
      <c r="A44" s="3" t="s">
        <v>35</v>
      </c>
      <c r="B44" s="3"/>
      <c r="C44" s="19"/>
      <c r="D44" s="20"/>
      <c r="E44" s="18"/>
      <c r="F44" s="26">
        <v>5</v>
      </c>
      <c r="G44" s="21">
        <v>250</v>
      </c>
      <c r="H44" s="21">
        <f>F44*G44</f>
        <v>1250</v>
      </c>
    </row>
    <row r="45" spans="1:8" ht="14.25" customHeight="1">
      <c r="A45" s="39" t="s">
        <v>32</v>
      </c>
      <c r="B45" s="39"/>
      <c r="C45" s="19"/>
      <c r="D45" s="20"/>
      <c r="E45" s="18"/>
      <c r="F45" s="26">
        <v>50</v>
      </c>
      <c r="G45" s="21">
        <v>10</v>
      </c>
      <c r="H45" s="21">
        <f>F45*G45</f>
        <v>500</v>
      </c>
    </row>
    <row r="46" spans="1:9" ht="14.25" customHeight="1">
      <c r="A46" s="39" t="s">
        <v>80</v>
      </c>
      <c r="B46" s="39"/>
      <c r="C46" s="19"/>
      <c r="D46" s="20"/>
      <c r="E46" s="18"/>
      <c r="F46" s="26">
        <v>50</v>
      </c>
      <c r="G46" s="21">
        <v>35</v>
      </c>
      <c r="H46" s="21">
        <f>F46*G46</f>
        <v>1750</v>
      </c>
      <c r="I46" s="36" t="s">
        <v>0</v>
      </c>
    </row>
    <row r="47" spans="1:9" ht="14.25" customHeight="1">
      <c r="A47" s="3" t="s">
        <v>1</v>
      </c>
      <c r="B47" s="3"/>
      <c r="C47" s="19"/>
      <c r="D47" s="20"/>
      <c r="E47" s="18"/>
      <c r="F47" s="26">
        <v>50</v>
      </c>
      <c r="G47" s="21">
        <v>20</v>
      </c>
      <c r="H47" s="21">
        <f>F47*G47</f>
        <v>1000</v>
      </c>
      <c r="I47" s="54"/>
    </row>
    <row r="48" spans="1:8" ht="14.25" customHeight="1">
      <c r="A48" s="23"/>
      <c r="B48" s="19"/>
      <c r="C48" s="19"/>
      <c r="D48" s="20"/>
      <c r="E48" s="18"/>
      <c r="F48" s="37"/>
      <c r="G48" s="46"/>
      <c r="H48" s="24"/>
    </row>
    <row r="49" spans="1:19" ht="12.75">
      <c r="A49" s="25" t="s">
        <v>2</v>
      </c>
      <c r="B49" s="3"/>
      <c r="C49" s="19"/>
      <c r="D49" s="20"/>
      <c r="E49" s="19"/>
      <c r="F49" s="26"/>
      <c r="G49" s="21"/>
      <c r="H49" s="21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.75">
      <c r="A50" s="3" t="s">
        <v>3</v>
      </c>
      <c r="B50" s="3"/>
      <c r="C50" s="19"/>
      <c r="D50" s="20"/>
      <c r="E50" s="19"/>
      <c r="F50" s="26">
        <v>5</v>
      </c>
      <c r="G50" s="21">
        <v>250</v>
      </c>
      <c r="H50" s="21">
        <f aca="true" t="shared" si="2" ref="H50:H55">F50*G50</f>
        <v>1250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4" ht="12.75">
      <c r="A51" s="39" t="s">
        <v>62</v>
      </c>
      <c r="B51" s="3"/>
      <c r="C51" s="19"/>
      <c r="D51" s="20"/>
      <c r="E51" s="19"/>
      <c r="F51" s="44">
        <v>75</v>
      </c>
      <c r="G51" s="21">
        <v>10</v>
      </c>
      <c r="H51" s="21">
        <f t="shared" si="2"/>
        <v>750</v>
      </c>
      <c r="I51" s="56"/>
      <c r="J51" s="56"/>
      <c r="K51" s="56"/>
      <c r="L51" s="56"/>
      <c r="M51" s="56"/>
      <c r="N51" s="56"/>
    </row>
    <row r="52" spans="1:9" ht="12.75">
      <c r="A52" s="39" t="s">
        <v>80</v>
      </c>
      <c r="B52" s="39"/>
      <c r="C52" s="19"/>
      <c r="D52" s="20"/>
      <c r="E52" s="19"/>
      <c r="F52" s="44">
        <v>375</v>
      </c>
      <c r="G52" s="21">
        <v>35</v>
      </c>
      <c r="H52" s="21">
        <f t="shared" si="2"/>
        <v>13125</v>
      </c>
      <c r="I52" s="36" t="s">
        <v>0</v>
      </c>
    </row>
    <row r="53" spans="1:8" ht="12.75">
      <c r="A53" s="3" t="s">
        <v>4</v>
      </c>
      <c r="B53" s="3"/>
      <c r="C53" s="19"/>
      <c r="D53" s="20"/>
      <c r="E53" s="19"/>
      <c r="F53" s="26">
        <v>75</v>
      </c>
      <c r="G53" s="21">
        <v>20</v>
      </c>
      <c r="H53" s="21">
        <f t="shared" si="2"/>
        <v>1500</v>
      </c>
    </row>
    <row r="54" spans="1:8" ht="12.75">
      <c r="A54" s="3" t="s">
        <v>5</v>
      </c>
      <c r="B54" s="3"/>
      <c r="C54" s="19"/>
      <c r="D54" s="20"/>
      <c r="E54" s="19"/>
      <c r="F54" s="26">
        <v>28</v>
      </c>
      <c r="G54" s="21">
        <v>500</v>
      </c>
      <c r="H54" s="21">
        <f t="shared" si="2"/>
        <v>14000</v>
      </c>
    </row>
    <row r="55" spans="1:11" ht="12.75">
      <c r="A55" s="3" t="s">
        <v>102</v>
      </c>
      <c r="B55" s="3"/>
      <c r="C55" s="19"/>
      <c r="D55" s="20"/>
      <c r="E55" s="19"/>
      <c r="F55" s="26">
        <v>140</v>
      </c>
      <c r="G55" s="21">
        <v>60</v>
      </c>
      <c r="H55" s="21">
        <f t="shared" si="2"/>
        <v>8400</v>
      </c>
      <c r="K55" s="54"/>
    </row>
    <row r="56" spans="1:9" ht="12.75">
      <c r="A56" s="3"/>
      <c r="B56" s="3"/>
      <c r="C56" s="19"/>
      <c r="D56" s="20"/>
      <c r="E56" s="19"/>
      <c r="F56" s="26"/>
      <c r="G56" s="21"/>
      <c r="H56" s="21"/>
      <c r="I56" s="54"/>
    </row>
    <row r="57" spans="1:18" ht="12.75">
      <c r="A57" s="25" t="s">
        <v>6</v>
      </c>
      <c r="B57" s="3"/>
      <c r="C57" s="19"/>
      <c r="D57" s="20"/>
      <c r="E57" s="19"/>
      <c r="F57" s="26"/>
      <c r="G57" s="21"/>
      <c r="H57" s="21"/>
      <c r="I57" s="50"/>
      <c r="J57" s="50"/>
      <c r="K57" s="50"/>
      <c r="L57" s="60"/>
      <c r="M57" s="50"/>
      <c r="N57" s="50"/>
      <c r="O57" s="50"/>
      <c r="P57" s="50"/>
      <c r="Q57" s="50"/>
      <c r="R57" s="50"/>
    </row>
    <row r="58" spans="1:8" ht="12.75">
      <c r="A58" s="3" t="s">
        <v>34</v>
      </c>
      <c r="B58" s="3"/>
      <c r="C58" s="19"/>
      <c r="D58" s="20"/>
      <c r="E58" s="19"/>
      <c r="F58" s="26">
        <v>10</v>
      </c>
      <c r="G58" s="21">
        <v>250</v>
      </c>
      <c r="H58" s="21">
        <f aca="true" t="shared" si="3" ref="H58:H63">F58*G58</f>
        <v>2500</v>
      </c>
    </row>
    <row r="59" spans="1:8" ht="12.75">
      <c r="A59" s="39" t="s">
        <v>32</v>
      </c>
      <c r="B59" s="39"/>
      <c r="C59" s="19"/>
      <c r="D59" s="20"/>
      <c r="E59" s="19"/>
      <c r="F59" s="26">
        <v>10</v>
      </c>
      <c r="G59" s="21">
        <v>20</v>
      </c>
      <c r="H59" s="21">
        <f t="shared" si="3"/>
        <v>200</v>
      </c>
    </row>
    <row r="60" spans="1:9" ht="12.75">
      <c r="A60" s="39" t="s">
        <v>33</v>
      </c>
      <c r="B60" s="39"/>
      <c r="C60" s="19"/>
      <c r="D60" s="20"/>
      <c r="E60" s="19"/>
      <c r="F60" s="26">
        <v>200</v>
      </c>
      <c r="G60" s="21">
        <v>35</v>
      </c>
      <c r="H60" s="21">
        <f t="shared" si="3"/>
        <v>7000</v>
      </c>
      <c r="I60" s="36" t="s">
        <v>0</v>
      </c>
    </row>
    <row r="61" spans="1:8" ht="12.75">
      <c r="A61" s="3" t="s">
        <v>86</v>
      </c>
      <c r="B61" s="3"/>
      <c r="C61" s="19"/>
      <c r="D61" s="20"/>
      <c r="E61" s="19"/>
      <c r="F61" s="26">
        <v>20</v>
      </c>
      <c r="G61" s="21">
        <v>40</v>
      </c>
      <c r="H61" s="21">
        <f t="shared" si="3"/>
        <v>800</v>
      </c>
    </row>
    <row r="62" spans="1:8" ht="12.75">
      <c r="A62" s="3" t="s">
        <v>87</v>
      </c>
      <c r="B62" s="3"/>
      <c r="C62" s="19"/>
      <c r="D62" s="20"/>
      <c r="E62" s="19"/>
      <c r="F62" s="26">
        <v>5</v>
      </c>
      <c r="G62" s="21">
        <v>700</v>
      </c>
      <c r="H62" s="21">
        <f t="shared" si="3"/>
        <v>3500</v>
      </c>
    </row>
    <row r="63" spans="1:8" ht="12.75">
      <c r="A63" s="3" t="s">
        <v>88</v>
      </c>
      <c r="B63" s="3"/>
      <c r="C63" s="19"/>
      <c r="D63" s="20"/>
      <c r="E63" s="19"/>
      <c r="F63" s="26">
        <v>50</v>
      </c>
      <c r="G63" s="21">
        <v>120</v>
      </c>
      <c r="H63" s="21">
        <f t="shared" si="3"/>
        <v>6000</v>
      </c>
    </row>
    <row r="64" spans="1:9" ht="12.75">
      <c r="A64" s="3"/>
      <c r="B64" s="3"/>
      <c r="C64" s="19"/>
      <c r="D64" s="20"/>
      <c r="E64" s="19"/>
      <c r="F64" s="26"/>
      <c r="G64" s="21"/>
      <c r="H64" s="21"/>
      <c r="I64" s="54"/>
    </row>
    <row r="65" spans="1:8" ht="12.75">
      <c r="A65" s="25" t="s">
        <v>89</v>
      </c>
      <c r="B65" s="3"/>
      <c r="C65" s="19"/>
      <c r="D65" s="20"/>
      <c r="E65" s="19"/>
      <c r="F65" s="26"/>
      <c r="G65" s="21"/>
      <c r="H65" s="21"/>
    </row>
    <row r="66" spans="1:8" ht="12.75">
      <c r="A66" s="3" t="s">
        <v>90</v>
      </c>
      <c r="B66" s="3"/>
      <c r="C66" s="19"/>
      <c r="D66" s="20"/>
      <c r="E66" s="19"/>
      <c r="F66" s="26">
        <v>5</v>
      </c>
      <c r="G66" s="21">
        <v>250</v>
      </c>
      <c r="H66" s="21">
        <f>F66*G66</f>
        <v>1250</v>
      </c>
    </row>
    <row r="67" spans="1:8" ht="12.75">
      <c r="A67" s="39" t="s">
        <v>32</v>
      </c>
      <c r="B67" s="39"/>
      <c r="C67" s="47"/>
      <c r="D67" s="20"/>
      <c r="E67" s="19"/>
      <c r="F67" s="26">
        <v>100</v>
      </c>
      <c r="G67" s="21">
        <v>5</v>
      </c>
      <c r="H67" s="21">
        <f>F67*G67</f>
        <v>500</v>
      </c>
    </row>
    <row r="68" spans="1:9" ht="17.25" customHeight="1">
      <c r="A68" s="233" t="s">
        <v>91</v>
      </c>
      <c r="B68" s="233"/>
      <c r="C68" s="233"/>
      <c r="D68" s="20"/>
      <c r="E68" s="19"/>
      <c r="F68" s="26">
        <v>100</v>
      </c>
      <c r="G68" s="21">
        <v>15</v>
      </c>
      <c r="H68" s="21">
        <f>F68*G68</f>
        <v>1500</v>
      </c>
      <c r="I68" s="36" t="s">
        <v>0</v>
      </c>
    </row>
    <row r="69" spans="1:9" ht="12.75">
      <c r="A69" s="3"/>
      <c r="B69" s="3"/>
      <c r="C69" s="19"/>
      <c r="D69" s="20"/>
      <c r="E69" s="19"/>
      <c r="F69" s="26"/>
      <c r="G69" s="21"/>
      <c r="H69" s="21"/>
      <c r="I69" s="54"/>
    </row>
    <row r="70" spans="1:27" ht="12.75">
      <c r="A70" s="25" t="s">
        <v>92</v>
      </c>
      <c r="B70" s="3"/>
      <c r="C70" s="19"/>
      <c r="D70" s="20"/>
      <c r="E70" s="19"/>
      <c r="F70" s="26"/>
      <c r="G70" s="21"/>
      <c r="H70" s="21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8" ht="12.75">
      <c r="A71" s="3" t="s">
        <v>90</v>
      </c>
      <c r="B71" s="3"/>
      <c r="C71" s="19"/>
      <c r="D71" s="20"/>
      <c r="E71" s="19"/>
      <c r="F71" s="26">
        <v>5</v>
      </c>
      <c r="G71" s="21">
        <v>250</v>
      </c>
      <c r="H71" s="21">
        <f>F71*G71</f>
        <v>1250</v>
      </c>
    </row>
    <row r="72" spans="1:8" ht="12.75">
      <c r="A72" s="39" t="s">
        <v>32</v>
      </c>
      <c r="B72" s="39"/>
      <c r="C72" s="47"/>
      <c r="D72" s="20"/>
      <c r="E72" s="19"/>
      <c r="F72" s="26">
        <v>100</v>
      </c>
      <c r="G72" s="21">
        <v>5</v>
      </c>
      <c r="H72" s="21">
        <f>F72*G72</f>
        <v>500</v>
      </c>
    </row>
    <row r="73" spans="1:8" ht="17.25" customHeight="1">
      <c r="A73" s="234" t="s">
        <v>93</v>
      </c>
      <c r="B73" s="234"/>
      <c r="C73" s="234"/>
      <c r="D73" s="20"/>
      <c r="E73" s="19"/>
      <c r="F73" s="26">
        <v>100</v>
      </c>
      <c r="G73" s="21">
        <v>15</v>
      </c>
      <c r="H73" s="21">
        <f>F73*G73</f>
        <v>1500</v>
      </c>
    </row>
    <row r="74" spans="1:9" ht="12.75">
      <c r="A74" s="3"/>
      <c r="B74" s="3"/>
      <c r="C74" s="19"/>
      <c r="D74" s="20"/>
      <c r="E74" s="19"/>
      <c r="F74" s="26"/>
      <c r="G74" s="21"/>
      <c r="H74" s="21"/>
      <c r="I74" s="54"/>
    </row>
    <row r="75" spans="1:9" ht="12.75">
      <c r="A75" s="35" t="s">
        <v>94</v>
      </c>
      <c r="B75" s="3"/>
      <c r="C75" s="18"/>
      <c r="D75" s="27"/>
      <c r="E75" s="18"/>
      <c r="F75" s="28" t="s">
        <v>23</v>
      </c>
      <c r="G75" s="22"/>
      <c r="H75" s="21" t="s">
        <v>23</v>
      </c>
      <c r="I75" s="50"/>
    </row>
    <row r="76" spans="1:8" ht="12.75">
      <c r="A76" s="3" t="s">
        <v>36</v>
      </c>
      <c r="B76" s="3"/>
      <c r="C76" s="19"/>
      <c r="D76" s="20"/>
      <c r="E76" s="19"/>
      <c r="F76" s="26">
        <v>1</v>
      </c>
      <c r="G76" s="21">
        <v>600</v>
      </c>
      <c r="H76" s="21">
        <f aca="true" t="shared" si="4" ref="H76:H81">F76*G76</f>
        <v>600</v>
      </c>
    </row>
    <row r="77" spans="1:8" ht="12.75">
      <c r="A77" s="39" t="s">
        <v>32</v>
      </c>
      <c r="B77" s="39"/>
      <c r="C77" s="19"/>
      <c r="D77" s="20"/>
      <c r="E77" s="19"/>
      <c r="F77" s="26">
        <v>80</v>
      </c>
      <c r="G77" s="21">
        <v>15</v>
      </c>
      <c r="H77" s="21">
        <f t="shared" si="4"/>
        <v>1200</v>
      </c>
    </row>
    <row r="78" spans="1:9" ht="12.75">
      <c r="A78" s="39" t="s">
        <v>93</v>
      </c>
      <c r="B78" s="39"/>
      <c r="C78" s="19"/>
      <c r="D78" s="20"/>
      <c r="E78" s="19"/>
      <c r="F78" s="26">
        <v>80</v>
      </c>
      <c r="G78" s="21">
        <v>20</v>
      </c>
      <c r="H78" s="21">
        <f t="shared" si="4"/>
        <v>1600</v>
      </c>
      <c r="I78" s="36" t="s">
        <v>0</v>
      </c>
    </row>
    <row r="79" spans="1:8" ht="12.75">
      <c r="A79" s="3" t="s">
        <v>37</v>
      </c>
      <c r="B79" s="3"/>
      <c r="C79" s="19"/>
      <c r="D79" s="20"/>
      <c r="E79" s="19"/>
      <c r="F79" s="26">
        <v>1</v>
      </c>
      <c r="G79" s="21">
        <v>1000</v>
      </c>
      <c r="H79" s="21">
        <f t="shared" si="4"/>
        <v>1000</v>
      </c>
    </row>
    <row r="80" spans="1:8" ht="12.75">
      <c r="A80" s="3" t="s">
        <v>95</v>
      </c>
      <c r="B80" s="3"/>
      <c r="C80" s="19"/>
      <c r="D80" s="20"/>
      <c r="E80" s="19"/>
      <c r="F80" s="26">
        <v>7</v>
      </c>
      <c r="G80" s="21">
        <v>700</v>
      </c>
      <c r="H80" s="21">
        <f t="shared" si="4"/>
        <v>4900</v>
      </c>
    </row>
    <row r="81" spans="1:8" ht="12.75">
      <c r="A81" s="3" t="s">
        <v>12</v>
      </c>
      <c r="B81" s="3"/>
      <c r="C81" s="19"/>
      <c r="D81" s="20"/>
      <c r="E81" s="19"/>
      <c r="F81" s="26">
        <v>14</v>
      </c>
      <c r="G81" s="21">
        <v>120</v>
      </c>
      <c r="H81" s="21">
        <f t="shared" si="4"/>
        <v>1680</v>
      </c>
    </row>
    <row r="82" spans="1:9" ht="12.75">
      <c r="A82" s="3"/>
      <c r="B82" s="3"/>
      <c r="C82" s="19"/>
      <c r="D82" s="20"/>
      <c r="E82" s="19"/>
      <c r="F82" s="26"/>
      <c r="G82" s="21"/>
      <c r="H82" s="21"/>
      <c r="I82" s="54"/>
    </row>
    <row r="83" spans="1:8" ht="12.75">
      <c r="A83" s="51" t="s">
        <v>97</v>
      </c>
      <c r="B83" s="108"/>
      <c r="C83" s="109"/>
      <c r="D83" s="52"/>
      <c r="E83" s="19"/>
      <c r="F83" s="26"/>
      <c r="G83" s="21"/>
      <c r="H83" s="21"/>
    </row>
    <row r="84" spans="1:8" ht="12.75">
      <c r="A84" s="3" t="s">
        <v>98</v>
      </c>
      <c r="B84" s="3"/>
      <c r="C84" s="19"/>
      <c r="D84" s="20"/>
      <c r="E84" s="19"/>
      <c r="F84" s="26">
        <v>5</v>
      </c>
      <c r="G84" s="21">
        <v>1000</v>
      </c>
      <c r="H84" s="21">
        <f>F84*G84</f>
        <v>5000</v>
      </c>
    </row>
    <row r="85" spans="1:8" ht="12.75">
      <c r="A85" s="3" t="s">
        <v>123</v>
      </c>
      <c r="B85" s="3"/>
      <c r="C85" s="19"/>
      <c r="D85" s="20"/>
      <c r="E85" s="19"/>
      <c r="F85" s="26">
        <v>12000</v>
      </c>
      <c r="G85" s="21">
        <v>3</v>
      </c>
      <c r="H85" s="21">
        <f>F85*G85</f>
        <v>36000</v>
      </c>
    </row>
    <row r="86" spans="1:9" ht="12.75">
      <c r="A86" s="3"/>
      <c r="B86" s="3"/>
      <c r="C86" s="19"/>
      <c r="D86" s="20"/>
      <c r="E86" s="19"/>
      <c r="F86" s="26"/>
      <c r="G86" s="21"/>
      <c r="H86" s="21"/>
      <c r="I86" s="54"/>
    </row>
    <row r="87" spans="1:8" ht="12.75">
      <c r="A87" s="4" t="s">
        <v>96</v>
      </c>
      <c r="B87" s="3"/>
      <c r="C87" s="19"/>
      <c r="D87" s="20"/>
      <c r="E87" s="19"/>
      <c r="F87" s="26"/>
      <c r="G87" s="21"/>
      <c r="H87" s="21"/>
    </row>
    <row r="88" spans="1:8" ht="12.75">
      <c r="A88" s="25" t="s">
        <v>38</v>
      </c>
      <c r="B88" s="3"/>
      <c r="C88" s="19"/>
      <c r="D88" s="20"/>
      <c r="E88" s="19"/>
      <c r="F88" s="26"/>
      <c r="G88" s="21"/>
      <c r="H88" s="21" t="s">
        <v>23</v>
      </c>
    </row>
    <row r="89" spans="1:14" ht="12.75">
      <c r="A89" s="120" t="s">
        <v>9</v>
      </c>
      <c r="B89" s="120"/>
      <c r="C89" s="121" t="s">
        <v>23</v>
      </c>
      <c r="D89" s="116"/>
      <c r="E89" s="115"/>
      <c r="F89" s="117">
        <v>2200</v>
      </c>
      <c r="G89" s="21">
        <v>10</v>
      </c>
      <c r="H89" s="9">
        <f aca="true" t="shared" si="5" ref="H89:H97">F89*G89</f>
        <v>22000</v>
      </c>
      <c r="I89" s="36" t="s">
        <v>110</v>
      </c>
      <c r="N89" s="36" t="s">
        <v>111</v>
      </c>
    </row>
    <row r="90" spans="1:14" ht="12.75">
      <c r="A90" s="3" t="s">
        <v>8</v>
      </c>
      <c r="B90" s="3"/>
      <c r="C90" s="29"/>
      <c r="D90" s="20"/>
      <c r="E90" s="19"/>
      <c r="F90" s="26">
        <v>2000</v>
      </c>
      <c r="G90" s="21">
        <v>5.5</v>
      </c>
      <c r="H90" s="9">
        <f t="shared" si="5"/>
        <v>11000</v>
      </c>
      <c r="N90" s="36" t="s">
        <v>112</v>
      </c>
    </row>
    <row r="91" spans="1:11" ht="12.75">
      <c r="A91" s="114" t="s">
        <v>119</v>
      </c>
      <c r="B91" s="114"/>
      <c r="C91" s="29"/>
      <c r="D91" s="20"/>
      <c r="E91" s="19"/>
      <c r="F91" s="26">
        <v>2200</v>
      </c>
      <c r="G91" s="21">
        <v>5</v>
      </c>
      <c r="H91" s="9">
        <f t="shared" si="5"/>
        <v>11000</v>
      </c>
      <c r="I91" s="36" t="s">
        <v>113</v>
      </c>
      <c r="K91" s="36" t="s">
        <v>114</v>
      </c>
    </row>
    <row r="92" spans="1:9" ht="12.75">
      <c r="A92" s="3" t="s">
        <v>13</v>
      </c>
      <c r="B92" s="3"/>
      <c r="C92" s="29"/>
      <c r="D92" s="20"/>
      <c r="E92" s="19"/>
      <c r="F92" s="26">
        <v>25</v>
      </c>
      <c r="G92" s="21">
        <v>500</v>
      </c>
      <c r="H92" s="9">
        <f t="shared" si="5"/>
        <v>12500</v>
      </c>
      <c r="I92" s="36" t="s">
        <v>14</v>
      </c>
    </row>
    <row r="93" spans="1:9" ht="12.75">
      <c r="A93" s="3" t="s">
        <v>39</v>
      </c>
      <c r="B93" s="3"/>
      <c r="C93" s="29"/>
      <c r="D93" s="20"/>
      <c r="E93" s="19"/>
      <c r="F93" s="26">
        <v>40</v>
      </c>
      <c r="G93" s="21">
        <v>50</v>
      </c>
      <c r="H93" s="9">
        <f t="shared" si="5"/>
        <v>2000</v>
      </c>
      <c r="I93" s="36" t="s">
        <v>115</v>
      </c>
    </row>
    <row r="94" spans="1:8" ht="12.75">
      <c r="A94" s="3" t="s">
        <v>120</v>
      </c>
      <c r="B94" s="3"/>
      <c r="C94" s="29"/>
      <c r="D94" s="20"/>
      <c r="E94" s="19"/>
      <c r="F94" s="26">
        <v>6</v>
      </c>
      <c r="G94" s="21">
        <v>80</v>
      </c>
      <c r="H94" s="9">
        <f t="shared" si="5"/>
        <v>480</v>
      </c>
    </row>
    <row r="95" spans="1:8" ht="12.75">
      <c r="A95" s="114" t="s">
        <v>224</v>
      </c>
      <c r="B95" s="114"/>
      <c r="C95" s="3"/>
      <c r="D95" s="3"/>
      <c r="E95" s="3"/>
      <c r="F95" s="30">
        <f>5*5</f>
        <v>25</v>
      </c>
      <c r="G95" s="21">
        <v>200</v>
      </c>
      <c r="H95" s="9">
        <f t="shared" si="5"/>
        <v>5000</v>
      </c>
    </row>
    <row r="96" spans="1:8" ht="12.75">
      <c r="A96" s="3" t="s">
        <v>99</v>
      </c>
      <c r="B96" s="3"/>
      <c r="C96" s="3"/>
      <c r="D96" s="3"/>
      <c r="E96" s="3"/>
      <c r="F96" s="30">
        <f>5*5</f>
        <v>25</v>
      </c>
      <c r="G96" s="21">
        <v>50</v>
      </c>
      <c r="H96" s="9">
        <f t="shared" si="5"/>
        <v>1250</v>
      </c>
    </row>
    <row r="97" spans="1:9" ht="12.75">
      <c r="A97" s="3" t="s">
        <v>127</v>
      </c>
      <c r="B97" s="3"/>
      <c r="C97" s="3"/>
      <c r="D97" s="3"/>
      <c r="E97" s="3"/>
      <c r="F97" s="30">
        <f>5*5</f>
        <v>25</v>
      </c>
      <c r="G97" s="21">
        <v>50</v>
      </c>
      <c r="H97" s="9">
        <f t="shared" si="5"/>
        <v>1250</v>
      </c>
      <c r="I97" s="36" t="s">
        <v>117</v>
      </c>
    </row>
    <row r="98" spans="1:11" ht="12.75">
      <c r="A98" s="3" t="s">
        <v>41</v>
      </c>
      <c r="B98" s="3"/>
      <c r="C98" s="29"/>
      <c r="D98" s="20"/>
      <c r="E98" s="19"/>
      <c r="F98" s="26"/>
      <c r="G98" s="21"/>
      <c r="H98" s="9">
        <v>0</v>
      </c>
      <c r="I98" s="54">
        <f>SUM(H98)</f>
        <v>0</v>
      </c>
      <c r="K98" s="54"/>
    </row>
    <row r="99" spans="3:10" ht="12">
      <c r="C99" s="36"/>
      <c r="I99" s="54"/>
      <c r="J99" s="54"/>
    </row>
    <row r="100" spans="1:8" ht="12.75">
      <c r="A100" s="25" t="s">
        <v>42</v>
      </c>
      <c r="B100" s="3"/>
      <c r="C100" s="29"/>
      <c r="D100" s="20"/>
      <c r="E100" s="19"/>
      <c r="F100" s="26"/>
      <c r="G100" s="21"/>
      <c r="H100" s="9"/>
    </row>
    <row r="101" spans="1:8" ht="12.75">
      <c r="A101" s="3" t="s">
        <v>43</v>
      </c>
      <c r="B101" s="3"/>
      <c r="C101" s="29"/>
      <c r="D101" s="20"/>
      <c r="E101" s="19"/>
      <c r="F101" s="26">
        <v>10</v>
      </c>
      <c r="G101" s="21">
        <v>40</v>
      </c>
      <c r="H101" s="9">
        <f>F101*G101</f>
        <v>400</v>
      </c>
    </row>
    <row r="102" spans="1:9" ht="12.75">
      <c r="A102" s="3" t="s">
        <v>44</v>
      </c>
      <c r="B102" s="3"/>
      <c r="C102" s="29"/>
      <c r="D102" s="20"/>
      <c r="E102" s="19"/>
      <c r="F102" s="26">
        <v>6</v>
      </c>
      <c r="G102" s="21">
        <v>2000</v>
      </c>
      <c r="H102" s="9">
        <f>F102*G102</f>
        <v>12000</v>
      </c>
      <c r="I102" s="36" t="s">
        <v>116</v>
      </c>
    </row>
    <row r="103" spans="1:11" ht="12.75">
      <c r="A103" s="3" t="s">
        <v>45</v>
      </c>
      <c r="B103" s="3"/>
      <c r="C103" s="29"/>
      <c r="D103" s="20"/>
      <c r="E103" s="19"/>
      <c r="F103" s="26">
        <v>5</v>
      </c>
      <c r="G103" s="21">
        <v>900</v>
      </c>
      <c r="H103" s="9">
        <f>F103*G103</f>
        <v>4500</v>
      </c>
      <c r="K103" s="54"/>
    </row>
    <row r="104" spans="1:10" ht="12.75">
      <c r="A104" s="3"/>
      <c r="B104" s="3"/>
      <c r="C104" s="29"/>
      <c r="D104" s="20"/>
      <c r="E104" s="19"/>
      <c r="F104" s="26"/>
      <c r="G104" s="21"/>
      <c r="H104" s="9"/>
      <c r="J104" s="54"/>
    </row>
    <row r="105" spans="1:8" ht="12.75">
      <c r="A105" s="25" t="s">
        <v>46</v>
      </c>
      <c r="B105" s="3"/>
      <c r="C105" s="29"/>
      <c r="D105" s="20"/>
      <c r="E105" s="19"/>
      <c r="F105" s="26"/>
      <c r="G105" s="21"/>
      <c r="H105" s="9"/>
    </row>
    <row r="106" spans="1:8" ht="12.75">
      <c r="A106" s="3" t="s">
        <v>47</v>
      </c>
      <c r="B106" s="3"/>
      <c r="C106" s="29"/>
      <c r="D106" s="20"/>
      <c r="E106" s="19"/>
      <c r="F106" s="26">
        <v>14</v>
      </c>
      <c r="G106" s="21">
        <v>800</v>
      </c>
      <c r="H106" s="9">
        <f>F106*G106</f>
        <v>11200</v>
      </c>
    </row>
    <row r="107" spans="1:8" ht="12.75">
      <c r="A107" s="3" t="s">
        <v>107</v>
      </c>
      <c r="B107" s="3"/>
      <c r="C107" s="3"/>
      <c r="D107" s="3"/>
      <c r="E107" s="3"/>
      <c r="F107" s="30">
        <v>56</v>
      </c>
      <c r="G107" s="21">
        <v>160</v>
      </c>
      <c r="H107" s="9">
        <f>F107*G107</f>
        <v>8960</v>
      </c>
    </row>
    <row r="108" spans="1:9" ht="12.75">
      <c r="A108" s="3"/>
      <c r="B108" s="3"/>
      <c r="C108" s="3"/>
      <c r="D108" s="3"/>
      <c r="E108" s="3"/>
      <c r="F108" s="30"/>
      <c r="G108" s="21"/>
      <c r="H108" s="9"/>
      <c r="I108" s="54"/>
    </row>
    <row r="109" spans="1:8" ht="12.75">
      <c r="A109" s="25" t="s">
        <v>48</v>
      </c>
      <c r="B109" s="3"/>
      <c r="C109" s="3"/>
      <c r="D109" s="3"/>
      <c r="E109" s="3"/>
      <c r="F109" s="30"/>
      <c r="G109" s="21"/>
      <c r="H109" s="9"/>
    </row>
    <row r="110" spans="1:8" ht="12.75">
      <c r="A110" s="3" t="s">
        <v>104</v>
      </c>
      <c r="B110" s="3"/>
      <c r="C110" s="3"/>
      <c r="D110" s="3"/>
      <c r="E110" s="3"/>
      <c r="F110" s="30">
        <f>5*5</f>
        <v>25</v>
      </c>
      <c r="G110" s="21">
        <v>1500</v>
      </c>
      <c r="H110" s="9">
        <f>F110*G110</f>
        <v>37500</v>
      </c>
    </row>
    <row r="111" spans="1:8" ht="12.75">
      <c r="A111" s="3" t="s">
        <v>49</v>
      </c>
      <c r="B111" s="3"/>
      <c r="C111" s="3"/>
      <c r="D111" s="3"/>
      <c r="E111" s="3"/>
      <c r="F111" s="30">
        <f>5*5</f>
        <v>25</v>
      </c>
      <c r="G111" s="21">
        <v>200</v>
      </c>
      <c r="H111" s="9">
        <f>F111*G111</f>
        <v>5000</v>
      </c>
    </row>
    <row r="112" spans="1:8" ht="43.5" customHeight="1">
      <c r="A112" s="231" t="s">
        <v>125</v>
      </c>
      <c r="B112" s="231"/>
      <c r="C112" s="114"/>
      <c r="D112" s="114"/>
      <c r="E112" s="114"/>
      <c r="F112" s="118">
        <v>5</v>
      </c>
      <c r="G112" s="119">
        <f>SUM(6*300)+(18*200)+(3*300)+450</f>
        <v>6750</v>
      </c>
      <c r="H112" s="122">
        <f>F112*G112</f>
        <v>33750</v>
      </c>
    </row>
    <row r="113" spans="1:8" ht="12.75">
      <c r="A113" s="3" t="s">
        <v>105</v>
      </c>
      <c r="B113" s="3"/>
      <c r="C113" s="3"/>
      <c r="D113" s="3"/>
      <c r="E113" s="3"/>
      <c r="F113" s="30">
        <f>5*5</f>
        <v>25</v>
      </c>
      <c r="G113" s="21">
        <v>200</v>
      </c>
      <c r="H113" s="9">
        <f>F113*G113</f>
        <v>5000</v>
      </c>
    </row>
    <row r="114" spans="1:9" ht="12.75">
      <c r="A114" s="3"/>
      <c r="B114" s="3"/>
      <c r="C114" s="3"/>
      <c r="D114" s="3"/>
      <c r="E114" s="3"/>
      <c r="F114" s="30"/>
      <c r="G114" s="21"/>
      <c r="H114" s="9"/>
      <c r="I114" s="54"/>
    </row>
    <row r="115" spans="1:8" ht="12.75">
      <c r="A115" s="25" t="s">
        <v>50</v>
      </c>
      <c r="B115" s="3"/>
      <c r="C115" s="29"/>
      <c r="D115" s="3"/>
      <c r="E115" s="3"/>
      <c r="F115" s="30"/>
      <c r="G115" s="21"/>
      <c r="H115" s="9"/>
    </row>
    <row r="116" spans="1:8" ht="16.5" customHeight="1">
      <c r="A116" s="230" t="s">
        <v>68</v>
      </c>
      <c r="B116" s="230"/>
      <c r="C116" s="29" t="s">
        <v>23</v>
      </c>
      <c r="D116" s="3"/>
      <c r="E116" s="3"/>
      <c r="F116" s="123">
        <f>3*5*8</f>
        <v>120</v>
      </c>
      <c r="G116" s="21">
        <v>50</v>
      </c>
      <c r="H116" s="9">
        <f>F116*G116</f>
        <v>6000</v>
      </c>
    </row>
    <row r="117" spans="1:8" ht="12.75">
      <c r="A117" s="3" t="s">
        <v>133</v>
      </c>
      <c r="B117" s="3"/>
      <c r="C117" s="3"/>
      <c r="D117" s="3"/>
      <c r="E117" s="3"/>
      <c r="F117" s="30">
        <v>25</v>
      </c>
      <c r="G117" s="21">
        <v>700</v>
      </c>
      <c r="H117" s="9">
        <f>F117*G117</f>
        <v>17500</v>
      </c>
    </row>
    <row r="118" spans="1:9" ht="12.75">
      <c r="A118" s="3" t="s">
        <v>225</v>
      </c>
      <c r="B118" s="3"/>
      <c r="C118" s="3"/>
      <c r="D118" s="3"/>
      <c r="E118" s="3"/>
      <c r="F118" s="30">
        <f>5*3*3*5</f>
        <v>225</v>
      </c>
      <c r="G118" s="21">
        <v>120</v>
      </c>
      <c r="H118" s="9">
        <f>F118*G118</f>
        <v>27000</v>
      </c>
      <c r="I118" s="54"/>
    </row>
    <row r="119" spans="1:9" ht="12.75">
      <c r="A119" s="3"/>
      <c r="B119" s="3"/>
      <c r="C119" s="3"/>
      <c r="D119" s="3"/>
      <c r="E119" s="3"/>
      <c r="F119" s="30"/>
      <c r="G119" s="21"/>
      <c r="H119" s="9"/>
      <c r="I119" s="54"/>
    </row>
    <row r="120" spans="1:8" ht="14.25" customHeight="1">
      <c r="A120" s="229" t="s">
        <v>106</v>
      </c>
      <c r="B120" s="229"/>
      <c r="C120" s="3"/>
      <c r="D120" s="3"/>
      <c r="E120" s="3"/>
      <c r="F120" s="30"/>
      <c r="G120" s="21"/>
      <c r="H120" s="9"/>
    </row>
    <row r="121" spans="1:8" ht="12.75">
      <c r="A121" s="3" t="s">
        <v>108</v>
      </c>
      <c r="B121" s="3"/>
      <c r="C121" s="3"/>
      <c r="D121" s="3"/>
      <c r="E121" s="3"/>
      <c r="F121" s="30">
        <v>14</v>
      </c>
      <c r="G121" s="21">
        <f>6000*0.15</f>
        <v>900</v>
      </c>
      <c r="H121" s="9">
        <f aca="true" t="shared" si="6" ref="H121:H127">F121*G121</f>
        <v>12600</v>
      </c>
    </row>
    <row r="122" spans="1:8" ht="12.75">
      <c r="A122" s="3" t="s">
        <v>122</v>
      </c>
      <c r="B122" s="3"/>
      <c r="C122" s="3"/>
      <c r="D122" s="3"/>
      <c r="E122" s="3"/>
      <c r="F122" s="30">
        <v>14</v>
      </c>
      <c r="G122" s="21">
        <v>200</v>
      </c>
      <c r="H122" s="9">
        <f t="shared" si="6"/>
        <v>2800</v>
      </c>
    </row>
    <row r="123" spans="1:8" ht="12.75">
      <c r="A123" s="3" t="s">
        <v>103</v>
      </c>
      <c r="B123" s="3"/>
      <c r="C123" s="3"/>
      <c r="D123" s="3"/>
      <c r="E123" s="3"/>
      <c r="F123" s="30">
        <v>1</v>
      </c>
      <c r="G123" s="21">
        <v>15000</v>
      </c>
      <c r="H123" s="9">
        <f t="shared" si="6"/>
        <v>15000</v>
      </c>
    </row>
    <row r="124" spans="1:8" ht="12.75">
      <c r="A124" s="3" t="s">
        <v>109</v>
      </c>
      <c r="B124" s="3"/>
      <c r="C124" s="3"/>
      <c r="D124" s="3"/>
      <c r="E124" s="3"/>
      <c r="F124" s="30">
        <v>14</v>
      </c>
      <c r="G124" s="21">
        <f>1000*0.15</f>
        <v>150</v>
      </c>
      <c r="H124" s="9">
        <f t="shared" si="6"/>
        <v>2100</v>
      </c>
    </row>
    <row r="125" spans="1:8" ht="12.75">
      <c r="A125" s="3" t="s">
        <v>126</v>
      </c>
      <c r="B125" s="3"/>
      <c r="C125" s="3"/>
      <c r="D125" s="3"/>
      <c r="E125" s="3"/>
      <c r="F125" s="30">
        <v>8</v>
      </c>
      <c r="G125" s="21">
        <v>400</v>
      </c>
      <c r="H125" s="9">
        <f t="shared" si="6"/>
        <v>3200</v>
      </c>
    </row>
    <row r="126" spans="1:8" ht="12.75">
      <c r="A126" s="3" t="s">
        <v>40</v>
      </c>
      <c r="B126" s="3"/>
      <c r="C126" s="3"/>
      <c r="D126" s="3"/>
      <c r="E126" s="3"/>
      <c r="F126" s="30">
        <v>14</v>
      </c>
      <c r="G126" s="21">
        <v>40</v>
      </c>
      <c r="H126" s="9">
        <f t="shared" si="6"/>
        <v>560</v>
      </c>
    </row>
    <row r="127" spans="1:8" ht="12.75">
      <c r="A127" s="3" t="s">
        <v>124</v>
      </c>
      <c r="B127" s="3"/>
      <c r="C127" s="3"/>
      <c r="D127" s="3"/>
      <c r="E127" s="3"/>
      <c r="F127" s="30">
        <v>14</v>
      </c>
      <c r="G127" s="21">
        <v>300</v>
      </c>
      <c r="H127" s="9">
        <f t="shared" si="6"/>
        <v>4200</v>
      </c>
    </row>
    <row r="128" spans="1:8" ht="12.75">
      <c r="A128" s="3"/>
      <c r="B128" s="3"/>
      <c r="C128" s="3"/>
      <c r="D128" s="3"/>
      <c r="E128" s="3"/>
      <c r="F128" s="30"/>
      <c r="G128" s="21"/>
      <c r="H128" s="9"/>
    </row>
    <row r="129" spans="1:8" ht="12.75">
      <c r="A129" s="15" t="s">
        <v>51</v>
      </c>
      <c r="B129" s="15"/>
      <c r="C129" s="15"/>
      <c r="D129" s="15"/>
      <c r="E129" s="15"/>
      <c r="F129" s="31"/>
      <c r="G129" s="15"/>
      <c r="H129" s="17">
        <f>SUM(H43:H127)</f>
        <v>397755</v>
      </c>
    </row>
    <row r="130" spans="1:8" ht="12.75">
      <c r="A130" s="5"/>
      <c r="B130" s="3"/>
      <c r="C130" s="3"/>
      <c r="D130" s="3"/>
      <c r="E130" s="3"/>
      <c r="F130" s="30"/>
      <c r="G130" s="3"/>
      <c r="H130" s="9"/>
    </row>
    <row r="131" spans="1:8" ht="12.75">
      <c r="A131" s="5" t="s">
        <v>52</v>
      </c>
      <c r="B131" s="5"/>
      <c r="C131" s="5"/>
      <c r="D131" s="5"/>
      <c r="E131" s="5"/>
      <c r="F131" s="32"/>
      <c r="G131" s="5"/>
      <c r="H131" s="10">
        <f>SUM(H39+H129)</f>
        <v>813501.96</v>
      </c>
    </row>
    <row r="132" spans="1:8" ht="12.75">
      <c r="A132" s="5" t="s">
        <v>53</v>
      </c>
      <c r="B132" s="5"/>
      <c r="C132" s="5"/>
      <c r="D132" s="5"/>
      <c r="E132" s="5"/>
      <c r="F132" s="5"/>
      <c r="G132" s="5"/>
      <c r="H132" s="10">
        <f>H131</f>
        <v>813501.96</v>
      </c>
    </row>
    <row r="133" spans="1:8" ht="12.75">
      <c r="A133" s="5" t="s">
        <v>57</v>
      </c>
      <c r="B133" s="5"/>
      <c r="C133" s="5"/>
      <c r="D133" s="5"/>
      <c r="E133" s="5"/>
      <c r="F133" s="5"/>
      <c r="G133" s="5"/>
      <c r="H133" s="10">
        <f>H132*0.14</f>
        <v>113890.27440000001</v>
      </c>
    </row>
    <row r="134" spans="1:8" ht="12.75">
      <c r="A134" s="5"/>
      <c r="B134" s="5"/>
      <c r="C134" s="5"/>
      <c r="D134" s="5"/>
      <c r="E134" s="5"/>
      <c r="F134" s="5"/>
      <c r="G134" s="5"/>
      <c r="H134" s="10"/>
    </row>
    <row r="135" spans="1:8" ht="13.5" thickBot="1">
      <c r="A135" s="33" t="s">
        <v>54</v>
      </c>
      <c r="B135" s="33"/>
      <c r="C135" s="33"/>
      <c r="D135" s="33"/>
      <c r="E135" s="33"/>
      <c r="F135" s="33"/>
      <c r="G135" s="33"/>
      <c r="H135" s="34">
        <f>H133+H132</f>
        <v>927392.2344</v>
      </c>
    </row>
    <row r="136" ht="12.75" thickTop="1">
      <c r="C136" s="36"/>
    </row>
    <row r="137" ht="12">
      <c r="C137" s="36"/>
    </row>
    <row r="138" ht="12">
      <c r="C138" s="36"/>
    </row>
  </sheetData>
  <sheetProtection/>
  <mergeCells count="7">
    <mergeCell ref="A120:B120"/>
    <mergeCell ref="A116:B116"/>
    <mergeCell ref="A112:B112"/>
    <mergeCell ref="A2:H2"/>
    <mergeCell ref="A3:H3"/>
    <mergeCell ref="A68:C68"/>
    <mergeCell ref="A73:C73"/>
  </mergeCells>
  <printOptions/>
  <pageMargins left="0.49" right="0.48" top="0.984251968503937" bottom="0.984251968503937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1"/>
  <sheetViews>
    <sheetView zoomScale="75" zoomScaleNormal="75" zoomScalePageLayoutView="0" workbookViewId="0" topLeftCell="A19">
      <selection activeCell="I143" sqref="I143"/>
    </sheetView>
  </sheetViews>
  <sheetFormatPr defaultColWidth="9.140625" defaultRowHeight="12.75"/>
  <cols>
    <col min="1" max="1" width="18.421875" style="36" customWidth="1"/>
    <col min="2" max="2" width="32.140625" style="36" customWidth="1"/>
    <col min="3" max="3" width="11.140625" style="106" customWidth="1"/>
    <col min="4" max="4" width="9.8515625" style="36" customWidth="1"/>
    <col min="5" max="5" width="6.140625" style="36" customWidth="1"/>
    <col min="6" max="6" width="5.8515625" style="36" customWidth="1"/>
    <col min="7" max="7" width="10.8515625" style="36" customWidth="1"/>
    <col min="8" max="8" width="9.00390625" style="36" customWidth="1"/>
    <col min="9" max="9" width="12.00390625" style="36" customWidth="1"/>
    <col min="10" max="10" width="9.140625" style="36" customWidth="1"/>
    <col min="11" max="11" width="47.140625" style="36" customWidth="1"/>
    <col min="12" max="12" width="11.140625" style="36" bestFit="1" customWidth="1"/>
    <col min="13" max="13" width="9.140625" style="36" customWidth="1"/>
    <col min="14" max="14" width="68.421875" style="36" customWidth="1"/>
    <col min="15" max="16384" width="9.140625" style="36" customWidth="1"/>
  </cols>
  <sheetData>
    <row r="1" spans="1:9" ht="12.75">
      <c r="A1" s="61" t="s">
        <v>55</v>
      </c>
      <c r="B1" s="62"/>
      <c r="C1" s="102"/>
      <c r="D1" s="62"/>
      <c r="E1" s="62"/>
      <c r="F1" s="62"/>
      <c r="G1" s="62"/>
      <c r="H1" s="62"/>
      <c r="I1" s="62"/>
    </row>
    <row r="2" spans="1:10" ht="12.75">
      <c r="A2" s="238" t="s">
        <v>134</v>
      </c>
      <c r="B2" s="238"/>
      <c r="C2" s="238"/>
      <c r="D2" s="238"/>
      <c r="E2" s="238"/>
      <c r="F2" s="238"/>
      <c r="G2" s="238"/>
      <c r="H2" s="238"/>
      <c r="I2" s="238"/>
      <c r="J2" s="101" t="s">
        <v>135</v>
      </c>
    </row>
    <row r="3" spans="1:9" ht="12.75">
      <c r="A3" s="238" t="s">
        <v>56</v>
      </c>
      <c r="B3" s="238"/>
      <c r="C3" s="238"/>
      <c r="D3" s="238"/>
      <c r="E3" s="238"/>
      <c r="F3" s="238"/>
      <c r="G3" s="238"/>
      <c r="H3" s="238"/>
      <c r="I3" s="238"/>
    </row>
    <row r="4" spans="1:9" ht="12.75">
      <c r="A4" s="63"/>
      <c r="B4" s="63"/>
      <c r="C4" s="73"/>
      <c r="D4" s="63"/>
      <c r="E4" s="63"/>
      <c r="F4" s="63"/>
      <c r="G4" s="63"/>
      <c r="H4" s="63"/>
      <c r="I4" s="63"/>
    </row>
    <row r="5" spans="1:9" ht="12.75">
      <c r="A5" s="64"/>
      <c r="B5" s="63"/>
      <c r="C5" s="73"/>
      <c r="D5" s="63"/>
      <c r="E5" s="63"/>
      <c r="F5" s="63"/>
      <c r="G5" s="63"/>
      <c r="H5" s="63"/>
      <c r="I5" s="63"/>
    </row>
    <row r="6" spans="1:10" ht="39">
      <c r="A6" s="65" t="s">
        <v>16</v>
      </c>
      <c r="B6" s="63"/>
      <c r="C6" s="66" t="s">
        <v>137</v>
      </c>
      <c r="D6" s="66" t="s">
        <v>64</v>
      </c>
      <c r="E6" s="67" t="s">
        <v>17</v>
      </c>
      <c r="F6" s="67" t="s">
        <v>66</v>
      </c>
      <c r="G6" s="68" t="s">
        <v>65</v>
      </c>
      <c r="H6" s="65" t="s">
        <v>18</v>
      </c>
      <c r="I6" s="68" t="s">
        <v>144</v>
      </c>
      <c r="J6" s="101" t="s">
        <v>139</v>
      </c>
    </row>
    <row r="7" spans="1:11" ht="12.75">
      <c r="A7" s="63" t="s">
        <v>15</v>
      </c>
      <c r="B7" s="63" t="s">
        <v>19</v>
      </c>
      <c r="C7" s="107">
        <f>D7*12</f>
        <v>14400</v>
      </c>
      <c r="D7" s="69">
        <v>1200</v>
      </c>
      <c r="E7" s="70">
        <v>0.5</v>
      </c>
      <c r="F7" s="71">
        <v>12</v>
      </c>
      <c r="G7" s="72">
        <f>D7+H7</f>
        <v>1521.6</v>
      </c>
      <c r="H7" s="72">
        <f>D7*0.268</f>
        <v>321.6</v>
      </c>
      <c r="I7" s="72">
        <f>G7*F7*E7</f>
        <v>9129.599999999999</v>
      </c>
      <c r="J7" s="101" t="s">
        <v>136</v>
      </c>
      <c r="K7" s="53"/>
    </row>
    <row r="8" spans="1:10" ht="27.75" customHeight="1">
      <c r="A8" s="63" t="s">
        <v>15</v>
      </c>
      <c r="B8" s="73" t="s">
        <v>20</v>
      </c>
      <c r="C8" s="107">
        <f>D8*12</f>
        <v>33600</v>
      </c>
      <c r="D8" s="69">
        <v>2800</v>
      </c>
      <c r="E8" s="70">
        <v>0.5</v>
      </c>
      <c r="F8" s="71">
        <v>12</v>
      </c>
      <c r="G8" s="72">
        <f>D8+H8</f>
        <v>3550.4</v>
      </c>
      <c r="H8" s="72">
        <f>D8*0.268</f>
        <v>750.4000000000001</v>
      </c>
      <c r="I8" s="72">
        <f>G8*F8*E8</f>
        <v>21302.4</v>
      </c>
      <c r="J8" s="101" t="s">
        <v>140</v>
      </c>
    </row>
    <row r="9" spans="1:9" ht="12.75">
      <c r="A9" s="63" t="s">
        <v>15</v>
      </c>
      <c r="B9" s="73" t="s">
        <v>118</v>
      </c>
      <c r="C9" s="107">
        <f>D9*12</f>
        <v>18000</v>
      </c>
      <c r="D9" s="69">
        <v>1500</v>
      </c>
      <c r="E9" s="70">
        <v>0.15</v>
      </c>
      <c r="F9" s="71">
        <v>12</v>
      </c>
      <c r="G9" s="72">
        <f>D9+H9</f>
        <v>1902</v>
      </c>
      <c r="H9" s="72">
        <f>D9*0.268</f>
        <v>402</v>
      </c>
      <c r="I9" s="72">
        <f>G9*F9*E9</f>
        <v>3423.6</v>
      </c>
    </row>
    <row r="10" spans="1:10" ht="12.75">
      <c r="A10" s="63" t="s">
        <v>15</v>
      </c>
      <c r="B10" s="63" t="s">
        <v>11</v>
      </c>
      <c r="C10" s="107">
        <f>D10*12</f>
        <v>36000</v>
      </c>
      <c r="D10" s="69">
        <v>3000</v>
      </c>
      <c r="E10" s="70">
        <v>1</v>
      </c>
      <c r="F10" s="71">
        <v>12</v>
      </c>
      <c r="G10" s="72">
        <f>D10+H10</f>
        <v>3804</v>
      </c>
      <c r="H10" s="72">
        <f>D10*0.268</f>
        <v>804</v>
      </c>
      <c r="I10" s="72">
        <f>G10*F10*E10</f>
        <v>45648</v>
      </c>
      <c r="J10" s="101" t="s">
        <v>141</v>
      </c>
    </row>
    <row r="11" spans="1:10" ht="12.75">
      <c r="A11" s="63" t="s">
        <v>143</v>
      </c>
      <c r="B11" s="63" t="s">
        <v>58</v>
      </c>
      <c r="C11" s="107">
        <f>D11*12</f>
        <v>0</v>
      </c>
      <c r="D11" s="69"/>
      <c r="E11" s="70">
        <v>0.15</v>
      </c>
      <c r="F11" s="71"/>
      <c r="G11" s="72"/>
      <c r="H11" s="72"/>
      <c r="I11" s="72">
        <v>22500</v>
      </c>
      <c r="J11" s="101" t="s">
        <v>138</v>
      </c>
    </row>
    <row r="12" spans="1:10" ht="12.75">
      <c r="A12" s="63" t="s">
        <v>72</v>
      </c>
      <c r="B12" s="63" t="s">
        <v>121</v>
      </c>
      <c r="C12" s="107">
        <v>0</v>
      </c>
      <c r="D12" s="69">
        <v>0</v>
      </c>
      <c r="E12" s="70">
        <v>0</v>
      </c>
      <c r="F12" s="71">
        <v>0</v>
      </c>
      <c r="G12" s="72">
        <f>D12+H12</f>
        <v>0</v>
      </c>
      <c r="H12" s="72">
        <f>D12*0.268</f>
        <v>0</v>
      </c>
      <c r="I12" s="72">
        <f>G12*F12*E12</f>
        <v>0</v>
      </c>
      <c r="J12" s="101" t="s">
        <v>142</v>
      </c>
    </row>
    <row r="13" spans="1:10" ht="26.25" customHeight="1">
      <c r="A13" s="63" t="s">
        <v>100</v>
      </c>
      <c r="B13" s="73" t="s">
        <v>101</v>
      </c>
      <c r="C13" s="107">
        <f>D13*12</f>
        <v>0</v>
      </c>
      <c r="D13" s="69"/>
      <c r="E13" s="70"/>
      <c r="F13" s="71"/>
      <c r="G13" s="72"/>
      <c r="H13" s="72"/>
      <c r="I13" s="72">
        <v>8900</v>
      </c>
      <c r="J13" s="101" t="s">
        <v>138</v>
      </c>
    </row>
    <row r="14" spans="1:9" ht="12.75">
      <c r="A14" s="65" t="s">
        <v>21</v>
      </c>
      <c r="B14" s="63"/>
      <c r="C14" s="107" t="s">
        <v>23</v>
      </c>
      <c r="D14" s="69"/>
      <c r="E14" s="70"/>
      <c r="F14" s="71"/>
      <c r="G14" s="72"/>
      <c r="H14" s="72"/>
      <c r="I14" s="74">
        <f>SUM(I7:I13)</f>
        <v>110903.6</v>
      </c>
    </row>
    <row r="15" spans="1:9" ht="12.75">
      <c r="A15" s="65"/>
      <c r="B15" s="63"/>
      <c r="C15" s="107" t="s">
        <v>23</v>
      </c>
      <c r="D15" s="69"/>
      <c r="E15" s="70"/>
      <c r="F15" s="72"/>
      <c r="G15" s="72"/>
      <c r="H15" s="74"/>
      <c r="I15" s="75"/>
    </row>
    <row r="16" spans="1:9" ht="12.75">
      <c r="A16" s="64" t="s">
        <v>22</v>
      </c>
      <c r="B16" s="65"/>
      <c r="C16" s="107" t="s">
        <v>23</v>
      </c>
      <c r="D16" s="69"/>
      <c r="E16" s="70"/>
      <c r="F16" s="71"/>
      <c r="G16" s="72" t="s">
        <v>23</v>
      </c>
      <c r="H16" s="72" t="s">
        <v>23</v>
      </c>
      <c r="I16" s="72" t="s">
        <v>23</v>
      </c>
    </row>
    <row r="17" spans="1:9" ht="12.75">
      <c r="A17" s="63" t="s">
        <v>15</v>
      </c>
      <c r="B17" s="63" t="s">
        <v>24</v>
      </c>
      <c r="C17" s="107">
        <f aca="true" t="shared" si="0" ref="C17:C24">D17*12</f>
        <v>14400</v>
      </c>
      <c r="D17" s="69">
        <v>1200</v>
      </c>
      <c r="E17" s="70">
        <v>1</v>
      </c>
      <c r="F17" s="71">
        <v>6</v>
      </c>
      <c r="G17" s="72">
        <f aca="true" t="shared" si="1" ref="G17:G24">D17+H17</f>
        <v>1521.6</v>
      </c>
      <c r="H17" s="72">
        <f>D17*0.268</f>
        <v>321.6</v>
      </c>
      <c r="I17" s="72">
        <f aca="true" t="shared" si="2" ref="I17:I24">G17*F17</f>
        <v>9129.599999999999</v>
      </c>
    </row>
    <row r="18" spans="1:12" ht="12.75">
      <c r="A18" s="63" t="s">
        <v>15</v>
      </c>
      <c r="B18" s="63" t="s">
        <v>69</v>
      </c>
      <c r="C18" s="107">
        <f t="shared" si="0"/>
        <v>7800</v>
      </c>
      <c r="D18" s="69">
        <v>650</v>
      </c>
      <c r="E18" s="70">
        <v>1</v>
      </c>
      <c r="F18" s="71">
        <v>6</v>
      </c>
      <c r="G18" s="72">
        <f t="shared" si="1"/>
        <v>824.2</v>
      </c>
      <c r="H18" s="72">
        <f>D18*0.268</f>
        <v>174.20000000000002</v>
      </c>
      <c r="I18" s="72">
        <f t="shared" si="2"/>
        <v>4945.200000000001</v>
      </c>
      <c r="J18" s="101" t="s">
        <v>145</v>
      </c>
      <c r="L18" s="54"/>
    </row>
    <row r="19" spans="1:10" ht="12.75">
      <c r="A19" s="63" t="s">
        <v>15</v>
      </c>
      <c r="B19" s="63" t="s">
        <v>69</v>
      </c>
      <c r="C19" s="107">
        <f t="shared" si="0"/>
        <v>7800</v>
      </c>
      <c r="D19" s="69">
        <v>650</v>
      </c>
      <c r="E19" s="70">
        <v>1</v>
      </c>
      <c r="F19" s="71">
        <v>6</v>
      </c>
      <c r="G19" s="72">
        <f t="shared" si="1"/>
        <v>824.2</v>
      </c>
      <c r="H19" s="72">
        <f>D19*0.268</f>
        <v>174.20000000000002</v>
      </c>
      <c r="I19" s="72">
        <f t="shared" si="2"/>
        <v>4945.200000000001</v>
      </c>
      <c r="J19" s="55"/>
    </row>
    <row r="20" spans="1:9" ht="12.75">
      <c r="A20" s="63" t="s">
        <v>15</v>
      </c>
      <c r="B20" s="63" t="s">
        <v>69</v>
      </c>
      <c r="C20" s="107">
        <f t="shared" si="0"/>
        <v>7800</v>
      </c>
      <c r="D20" s="69">
        <v>650</v>
      </c>
      <c r="E20" s="70">
        <v>1</v>
      </c>
      <c r="F20" s="71">
        <v>6</v>
      </c>
      <c r="G20" s="72">
        <f t="shared" si="1"/>
        <v>824.2</v>
      </c>
      <c r="H20" s="72">
        <f>D20*0.268</f>
        <v>174.20000000000002</v>
      </c>
      <c r="I20" s="72">
        <f t="shared" si="2"/>
        <v>4945.200000000001</v>
      </c>
    </row>
    <row r="21" spans="1:21" ht="12.75">
      <c r="A21" s="63" t="s">
        <v>15</v>
      </c>
      <c r="B21" s="63" t="s">
        <v>70</v>
      </c>
      <c r="C21" s="107">
        <f t="shared" si="0"/>
        <v>6000</v>
      </c>
      <c r="D21" s="69">
        <v>500</v>
      </c>
      <c r="E21" s="70">
        <v>1</v>
      </c>
      <c r="F21" s="71">
        <v>6</v>
      </c>
      <c r="G21" s="72">
        <f t="shared" si="1"/>
        <v>634</v>
      </c>
      <c r="H21" s="72">
        <f>D21*0.268</f>
        <v>134</v>
      </c>
      <c r="I21" s="72">
        <f t="shared" si="2"/>
        <v>3804</v>
      </c>
      <c r="J21" s="110" t="s">
        <v>146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ht="12.75">
      <c r="A22" s="63" t="s">
        <v>15</v>
      </c>
      <c r="B22" s="63" t="s">
        <v>60</v>
      </c>
      <c r="C22" s="107">
        <f t="shared" si="0"/>
        <v>14400</v>
      </c>
      <c r="D22" s="69">
        <v>1200</v>
      </c>
      <c r="E22" s="70">
        <v>1</v>
      </c>
      <c r="F22" s="76">
        <v>5</v>
      </c>
      <c r="G22" s="72">
        <f t="shared" si="1"/>
        <v>1200</v>
      </c>
      <c r="H22" s="72">
        <v>0</v>
      </c>
      <c r="I22" s="72">
        <f t="shared" si="2"/>
        <v>6000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9" ht="12.75">
      <c r="A23" s="63" t="s">
        <v>15</v>
      </c>
      <c r="B23" s="63" t="s">
        <v>25</v>
      </c>
      <c r="C23" s="107">
        <f t="shared" si="0"/>
        <v>4800</v>
      </c>
      <c r="D23" s="69">
        <v>400</v>
      </c>
      <c r="E23" s="70">
        <v>1</v>
      </c>
      <c r="F23" s="76">
        <v>6</v>
      </c>
      <c r="G23" s="72">
        <f t="shared" si="1"/>
        <v>507.2</v>
      </c>
      <c r="H23" s="72">
        <f>D23*0.268</f>
        <v>107.2</v>
      </c>
      <c r="I23" s="72">
        <f t="shared" si="2"/>
        <v>3043.2</v>
      </c>
    </row>
    <row r="24" spans="1:13" ht="12.75">
      <c r="A24" s="63" t="s">
        <v>15</v>
      </c>
      <c r="B24" s="63" t="s">
        <v>26</v>
      </c>
      <c r="C24" s="107">
        <f t="shared" si="0"/>
        <v>1200</v>
      </c>
      <c r="D24" s="69">
        <v>100</v>
      </c>
      <c r="E24" s="77">
        <v>1</v>
      </c>
      <c r="F24" s="76">
        <v>5</v>
      </c>
      <c r="G24" s="72">
        <f t="shared" si="1"/>
        <v>126.8</v>
      </c>
      <c r="H24" s="72">
        <f>D24*0.268</f>
        <v>26.8</v>
      </c>
      <c r="I24" s="72">
        <f t="shared" si="2"/>
        <v>634</v>
      </c>
      <c r="J24" s="56"/>
      <c r="K24" s="56"/>
      <c r="L24" s="56"/>
      <c r="M24" s="56"/>
    </row>
    <row r="25" spans="1:13" ht="12.75">
      <c r="A25" s="78" t="s">
        <v>27</v>
      </c>
      <c r="B25" s="78"/>
      <c r="C25" s="107" t="s">
        <v>23</v>
      </c>
      <c r="D25" s="79"/>
      <c r="E25" s="80"/>
      <c r="F25" s="81"/>
      <c r="G25" s="82"/>
      <c r="H25" s="82"/>
      <c r="I25" s="82">
        <f>SUM(I17:I24)</f>
        <v>37446.399999999994</v>
      </c>
      <c r="J25" s="56"/>
      <c r="K25" s="56"/>
      <c r="L25" s="56"/>
      <c r="M25" s="56"/>
    </row>
    <row r="26" spans="1:9" ht="12.75">
      <c r="A26" s="65" t="s">
        <v>227</v>
      </c>
      <c r="B26" s="63"/>
      <c r="C26" s="107" t="s">
        <v>23</v>
      </c>
      <c r="D26" s="69"/>
      <c r="E26" s="70"/>
      <c r="F26" s="71"/>
      <c r="G26" s="72"/>
      <c r="H26" s="72"/>
      <c r="I26" s="74">
        <f>I25*4</f>
        <v>149785.59999999998</v>
      </c>
    </row>
    <row r="27" spans="1:9" ht="12.75">
      <c r="A27" s="65"/>
      <c r="B27" s="63"/>
      <c r="C27" s="107" t="s">
        <v>23</v>
      </c>
      <c r="D27" s="69"/>
      <c r="E27" s="70"/>
      <c r="F27" s="71"/>
      <c r="G27" s="72"/>
      <c r="H27" s="72"/>
      <c r="I27" s="74"/>
    </row>
    <row r="28" spans="1:9" ht="12.75">
      <c r="A28" s="65" t="s">
        <v>71</v>
      </c>
      <c r="B28" s="63"/>
      <c r="C28" s="107" t="s">
        <v>23</v>
      </c>
      <c r="D28" s="69"/>
      <c r="E28" s="70"/>
      <c r="F28" s="71"/>
      <c r="G28" s="72"/>
      <c r="H28" s="72"/>
      <c r="I28" s="74"/>
    </row>
    <row r="29" spans="1:10" ht="12.75">
      <c r="A29" s="63" t="s">
        <v>72</v>
      </c>
      <c r="B29" s="63" t="s">
        <v>73</v>
      </c>
      <c r="C29" s="107">
        <f>D29*12</f>
        <v>8400</v>
      </c>
      <c r="D29" s="69">
        <v>700</v>
      </c>
      <c r="E29" s="70">
        <v>1</v>
      </c>
      <c r="F29" s="71">
        <v>6</v>
      </c>
      <c r="G29" s="72">
        <f>D29+H29</f>
        <v>887.6</v>
      </c>
      <c r="H29" s="72">
        <f>D29*0.268</f>
        <v>187.60000000000002</v>
      </c>
      <c r="I29" s="72">
        <f>G29*F29</f>
        <v>5325.6</v>
      </c>
      <c r="J29" s="101" t="s">
        <v>147</v>
      </c>
    </row>
    <row r="30" spans="1:9" ht="12.75">
      <c r="A30" s="65"/>
      <c r="B30" s="63"/>
      <c r="C30" s="107" t="s">
        <v>23</v>
      </c>
      <c r="D30" s="69"/>
      <c r="E30" s="70"/>
      <c r="F30" s="71"/>
      <c r="G30" s="72"/>
      <c r="H30" s="72"/>
      <c r="I30" s="74"/>
    </row>
    <row r="31" spans="1:9" ht="12.75">
      <c r="A31" s="65" t="s">
        <v>74</v>
      </c>
      <c r="B31" s="63"/>
      <c r="C31" s="107" t="s">
        <v>23</v>
      </c>
      <c r="D31" s="69"/>
      <c r="E31" s="70"/>
      <c r="F31" s="71"/>
      <c r="G31" s="72"/>
      <c r="H31" s="72"/>
      <c r="I31" s="74"/>
    </row>
    <row r="32" spans="1:12" ht="12.75">
      <c r="A32" s="65" t="s">
        <v>75</v>
      </c>
      <c r="B32" s="63"/>
      <c r="C32" s="107" t="s">
        <v>23</v>
      </c>
      <c r="D32" s="69"/>
      <c r="E32" s="70"/>
      <c r="F32" s="71"/>
      <c r="G32" s="72"/>
      <c r="H32" s="72"/>
      <c r="I32" s="74"/>
      <c r="L32" s="54"/>
    </row>
    <row r="33" spans="1:12" ht="12.75">
      <c r="A33" s="63" t="s">
        <v>72</v>
      </c>
      <c r="B33" s="63" t="s">
        <v>78</v>
      </c>
      <c r="C33" s="107">
        <f>D33*12</f>
        <v>4800</v>
      </c>
      <c r="D33" s="69">
        <v>400</v>
      </c>
      <c r="E33" s="70">
        <v>1</v>
      </c>
      <c r="F33" s="71">
        <v>4</v>
      </c>
      <c r="G33" s="72">
        <v>0</v>
      </c>
      <c r="H33" s="72">
        <v>0</v>
      </c>
      <c r="I33" s="72">
        <f>D33*F33</f>
        <v>1600</v>
      </c>
      <c r="J33" s="101" t="s">
        <v>148</v>
      </c>
      <c r="L33" s="54"/>
    </row>
    <row r="34" spans="1:12" ht="12.75">
      <c r="A34" s="63" t="s">
        <v>72</v>
      </c>
      <c r="B34" s="63" t="s">
        <v>75</v>
      </c>
      <c r="C34" s="107">
        <f>D34*12</f>
        <v>4800</v>
      </c>
      <c r="D34" s="69">
        <v>400</v>
      </c>
      <c r="E34" s="70">
        <v>1</v>
      </c>
      <c r="F34" s="71">
        <v>4</v>
      </c>
      <c r="G34" s="72">
        <v>0</v>
      </c>
      <c r="H34" s="72">
        <v>0</v>
      </c>
      <c r="I34" s="72">
        <f>D34*F34</f>
        <v>1600</v>
      </c>
      <c r="L34" s="57"/>
    </row>
    <row r="35" spans="1:12" ht="12.75">
      <c r="A35" s="63" t="s">
        <v>72</v>
      </c>
      <c r="B35" s="63" t="s">
        <v>75</v>
      </c>
      <c r="C35" s="107">
        <f>D35*12</f>
        <v>4800</v>
      </c>
      <c r="D35" s="69">
        <v>400</v>
      </c>
      <c r="E35" s="70">
        <v>1</v>
      </c>
      <c r="F35" s="71">
        <v>4</v>
      </c>
      <c r="G35" s="72">
        <v>0</v>
      </c>
      <c r="H35" s="72">
        <v>0</v>
      </c>
      <c r="I35" s="72">
        <f>D35*F35</f>
        <v>1600</v>
      </c>
      <c r="L35" s="57"/>
    </row>
    <row r="36" spans="1:12" ht="12.75">
      <c r="A36" s="78" t="s">
        <v>76</v>
      </c>
      <c r="B36" s="78"/>
      <c r="C36" s="103"/>
      <c r="D36" s="79"/>
      <c r="E36" s="70"/>
      <c r="F36" s="71"/>
      <c r="G36" s="72"/>
      <c r="H36" s="72"/>
      <c r="I36" s="74">
        <f>SUM(I33:I35)</f>
        <v>4800</v>
      </c>
      <c r="L36" s="58"/>
    </row>
    <row r="37" spans="1:12" ht="12.75">
      <c r="A37" s="65" t="s">
        <v>77</v>
      </c>
      <c r="B37" s="63"/>
      <c r="C37" s="73"/>
      <c r="D37" s="69"/>
      <c r="E37" s="70"/>
      <c r="F37" s="71"/>
      <c r="G37" s="72"/>
      <c r="H37" s="72"/>
      <c r="I37" s="74">
        <f>I36*5</f>
        <v>24000</v>
      </c>
      <c r="L37" s="58"/>
    </row>
    <row r="38" spans="1:12" ht="12.75">
      <c r="A38" s="65"/>
      <c r="B38" s="63"/>
      <c r="C38" s="73"/>
      <c r="D38" s="69"/>
      <c r="E38" s="70"/>
      <c r="F38" s="71"/>
      <c r="G38" s="72"/>
      <c r="H38" s="72"/>
      <c r="I38" s="74"/>
      <c r="L38" s="57"/>
    </row>
    <row r="39" spans="1:11" ht="12.75">
      <c r="A39" s="65" t="s">
        <v>29</v>
      </c>
      <c r="B39" s="65"/>
      <c r="C39" s="66"/>
      <c r="D39" s="65"/>
      <c r="E39" s="83" t="s">
        <v>23</v>
      </c>
      <c r="F39" s="65"/>
      <c r="G39" s="74" t="s">
        <v>23</v>
      </c>
      <c r="H39" s="74" t="s">
        <v>23</v>
      </c>
      <c r="I39" s="74">
        <f>I14+I26+I29+I37</f>
        <v>290014.8</v>
      </c>
      <c r="J39" s="55"/>
      <c r="K39" s="55"/>
    </row>
    <row r="40" spans="1:12" ht="14.25" customHeight="1">
      <c r="A40" s="65"/>
      <c r="B40" s="63"/>
      <c r="C40" s="73"/>
      <c r="D40" s="63"/>
      <c r="E40" s="84"/>
      <c r="F40" s="63"/>
      <c r="G40" s="72"/>
      <c r="H40" s="72"/>
      <c r="I40" s="74"/>
      <c r="L40" s="58"/>
    </row>
    <row r="41" spans="1:12" ht="27" customHeight="1">
      <c r="A41" s="64" t="s">
        <v>30</v>
      </c>
      <c r="B41" s="63"/>
      <c r="C41" s="73"/>
      <c r="D41" s="63"/>
      <c r="E41" s="84"/>
      <c r="F41" s="65"/>
      <c r="G41" s="85" t="s">
        <v>63</v>
      </c>
      <c r="H41" s="86" t="s">
        <v>31</v>
      </c>
      <c r="I41" s="87" t="s">
        <v>61</v>
      </c>
      <c r="L41" s="58"/>
    </row>
    <row r="42" spans="1:12" ht="10.5" customHeight="1">
      <c r="A42" s="64"/>
      <c r="B42" s="63"/>
      <c r="C42" s="73"/>
      <c r="D42" s="63"/>
      <c r="E42" s="84"/>
      <c r="F42" s="65"/>
      <c r="G42" s="85"/>
      <c r="H42" s="86"/>
      <c r="I42" s="87"/>
      <c r="L42" s="57"/>
    </row>
    <row r="43" spans="1:12" ht="14.25" customHeight="1">
      <c r="A43" s="88" t="s">
        <v>79</v>
      </c>
      <c r="B43" s="63"/>
      <c r="C43" s="73"/>
      <c r="D43" s="63"/>
      <c r="E43" s="84"/>
      <c r="F43" s="63"/>
      <c r="G43" s="89"/>
      <c r="H43" s="86"/>
      <c r="I43" s="87"/>
      <c r="L43" s="59"/>
    </row>
    <row r="44" spans="1:10" ht="14.25" customHeight="1">
      <c r="A44" s="63" t="s">
        <v>35</v>
      </c>
      <c r="B44" s="63"/>
      <c r="C44" s="73"/>
      <c r="D44" s="63"/>
      <c r="E44" s="84"/>
      <c r="F44" s="65"/>
      <c r="G44" s="89">
        <v>5</v>
      </c>
      <c r="H44" s="72">
        <v>200</v>
      </c>
      <c r="I44" s="72">
        <f aca="true" t="shared" si="3" ref="I44:I49">G44*H44</f>
        <v>1000</v>
      </c>
      <c r="J44" s="101" t="s">
        <v>218</v>
      </c>
    </row>
    <row r="45" spans="1:9" ht="14.25" customHeight="1">
      <c r="A45" s="90" t="s">
        <v>32</v>
      </c>
      <c r="B45" s="90"/>
      <c r="C45" s="92"/>
      <c r="D45" s="63"/>
      <c r="E45" s="84"/>
      <c r="F45" s="65"/>
      <c r="G45" s="89">
        <v>50</v>
      </c>
      <c r="H45" s="72">
        <v>10</v>
      </c>
      <c r="I45" s="72">
        <f t="shared" si="3"/>
        <v>500</v>
      </c>
    </row>
    <row r="46" spans="1:10" ht="14.25" customHeight="1">
      <c r="A46" s="90" t="s">
        <v>80</v>
      </c>
      <c r="B46" s="90"/>
      <c r="C46" s="92"/>
      <c r="D46" s="63"/>
      <c r="E46" s="84"/>
      <c r="F46" s="65"/>
      <c r="G46" s="89">
        <v>50</v>
      </c>
      <c r="H46" s="72">
        <v>35</v>
      </c>
      <c r="I46" s="72">
        <f t="shared" si="3"/>
        <v>1750</v>
      </c>
      <c r="J46" s="36" t="s">
        <v>0</v>
      </c>
    </row>
    <row r="47" spans="1:10" ht="14.25" customHeight="1">
      <c r="A47" s="63" t="s">
        <v>151</v>
      </c>
      <c r="B47" s="63"/>
      <c r="C47" s="73"/>
      <c r="D47" s="63"/>
      <c r="E47" s="84"/>
      <c r="F47" s="65"/>
      <c r="G47" s="89">
        <v>50</v>
      </c>
      <c r="H47" s="72">
        <v>4</v>
      </c>
      <c r="I47" s="72">
        <f t="shared" si="3"/>
        <v>200</v>
      </c>
      <c r="J47" s="111" t="s">
        <v>150</v>
      </c>
    </row>
    <row r="48" spans="1:10" ht="14.25" customHeight="1">
      <c r="A48" s="63" t="s">
        <v>152</v>
      </c>
      <c r="B48" s="63"/>
      <c r="C48" s="73"/>
      <c r="D48" s="63"/>
      <c r="E48" s="84"/>
      <c r="F48" s="65"/>
      <c r="G48" s="89">
        <v>8</v>
      </c>
      <c r="H48" s="72">
        <v>500</v>
      </c>
      <c r="I48" s="72">
        <f t="shared" si="3"/>
        <v>4000</v>
      </c>
      <c r="J48" s="111" t="s">
        <v>157</v>
      </c>
    </row>
    <row r="49" spans="1:10" ht="14.25" customHeight="1">
      <c r="A49" s="63" t="s">
        <v>154</v>
      </c>
      <c r="B49" s="63"/>
      <c r="C49" s="73"/>
      <c r="D49" s="63"/>
      <c r="E49" s="84"/>
      <c r="F49" s="65"/>
      <c r="G49" s="89">
        <v>40</v>
      </c>
      <c r="H49" s="72">
        <v>120</v>
      </c>
      <c r="I49" s="72">
        <f t="shared" si="3"/>
        <v>4800</v>
      </c>
      <c r="J49" s="111" t="s">
        <v>149</v>
      </c>
    </row>
    <row r="50" spans="1:9" ht="14.25" customHeight="1">
      <c r="A50" s="64"/>
      <c r="B50" s="63"/>
      <c r="C50" s="73"/>
      <c r="D50" s="63"/>
      <c r="E50" s="84"/>
      <c r="F50" s="65"/>
      <c r="G50" s="85"/>
      <c r="H50" s="86"/>
      <c r="I50" s="87"/>
    </row>
    <row r="51" spans="1:9" ht="14.25" customHeight="1">
      <c r="A51" s="88" t="s">
        <v>223</v>
      </c>
      <c r="B51" s="63"/>
      <c r="C51" s="73"/>
      <c r="D51" s="63"/>
      <c r="E51" s="84"/>
      <c r="F51" s="63"/>
      <c r="G51" s="89"/>
      <c r="H51" s="86"/>
      <c r="I51" s="87"/>
    </row>
    <row r="52" spans="1:10" ht="14.25" customHeight="1">
      <c r="A52" s="63" t="s">
        <v>226</v>
      </c>
      <c r="B52" s="63"/>
      <c r="C52" s="73"/>
      <c r="D52" s="63"/>
      <c r="E52" s="84"/>
      <c r="F52" s="65"/>
      <c r="G52" s="89">
        <v>4</v>
      </c>
      <c r="H52" s="72">
        <v>100</v>
      </c>
      <c r="I52" s="72">
        <f>G52*H52</f>
        <v>400</v>
      </c>
      <c r="J52" s="101" t="s">
        <v>175</v>
      </c>
    </row>
    <row r="53" spans="1:9" ht="14.25" customHeight="1">
      <c r="A53" s="63" t="s">
        <v>152</v>
      </c>
      <c r="B53" s="63"/>
      <c r="C53" s="73"/>
      <c r="D53" s="63"/>
      <c r="E53" s="84"/>
      <c r="F53" s="65"/>
      <c r="G53" s="89">
        <v>2</v>
      </c>
      <c r="H53" s="72">
        <v>500</v>
      </c>
      <c r="I53" s="72">
        <f>G53*H53</f>
        <v>1000</v>
      </c>
    </row>
    <row r="54" spans="1:9" ht="14.25" customHeight="1">
      <c r="A54" s="63" t="s">
        <v>222</v>
      </c>
      <c r="B54" s="63"/>
      <c r="C54" s="73"/>
      <c r="D54" s="63"/>
      <c r="E54" s="84"/>
      <c r="F54" s="65"/>
      <c r="G54" s="89">
        <v>10</v>
      </c>
      <c r="H54" s="72">
        <v>120</v>
      </c>
      <c r="I54" s="72">
        <f>G54*H54</f>
        <v>1200</v>
      </c>
    </row>
    <row r="55" spans="1:9" ht="14.25" customHeight="1">
      <c r="A55" s="63"/>
      <c r="B55" s="63"/>
      <c r="C55" s="73"/>
      <c r="D55" s="63"/>
      <c r="E55" s="84"/>
      <c r="F55" s="65"/>
      <c r="G55" s="89"/>
      <c r="H55" s="72"/>
      <c r="I55" s="72"/>
    </row>
    <row r="56" spans="1:19" ht="12.75">
      <c r="A56" s="88" t="s">
        <v>165</v>
      </c>
      <c r="B56" s="63"/>
      <c r="C56" s="73"/>
      <c r="D56" s="63"/>
      <c r="E56" s="84"/>
      <c r="F56" s="63"/>
      <c r="G56" s="89"/>
      <c r="H56" s="72"/>
      <c r="I56" s="72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.75">
      <c r="A57" s="63" t="s">
        <v>3</v>
      </c>
      <c r="B57" s="63"/>
      <c r="C57" s="73"/>
      <c r="D57" s="63"/>
      <c r="E57" s="84"/>
      <c r="F57" s="63"/>
      <c r="G57" s="89">
        <v>5</v>
      </c>
      <c r="H57" s="72">
        <v>200</v>
      </c>
      <c r="I57" s="72">
        <f aca="true" t="shared" si="4" ref="I57:I62">G57*H57</f>
        <v>1000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5" ht="12.75">
      <c r="A58" s="90" t="s">
        <v>62</v>
      </c>
      <c r="B58" s="63"/>
      <c r="C58" s="73"/>
      <c r="D58" s="63"/>
      <c r="E58" s="84"/>
      <c r="F58" s="63"/>
      <c r="G58" s="91">
        <v>65</v>
      </c>
      <c r="H58" s="72">
        <v>10</v>
      </c>
      <c r="I58" s="72">
        <f t="shared" si="4"/>
        <v>650</v>
      </c>
      <c r="J58" s="56"/>
      <c r="K58" s="56"/>
      <c r="L58" s="56"/>
      <c r="M58" s="56"/>
      <c r="N58" s="56"/>
      <c r="O58" s="56"/>
    </row>
    <row r="59" spans="1:10" ht="12.75">
      <c r="A59" s="90" t="s">
        <v>80</v>
      </c>
      <c r="B59" s="90"/>
      <c r="C59" s="92"/>
      <c r="D59" s="63"/>
      <c r="E59" s="84"/>
      <c r="F59" s="63"/>
      <c r="G59" s="91">
        <v>325</v>
      </c>
      <c r="H59" s="72">
        <v>35</v>
      </c>
      <c r="I59" s="72">
        <f t="shared" si="4"/>
        <v>11375</v>
      </c>
      <c r="J59" s="36" t="s">
        <v>0</v>
      </c>
    </row>
    <row r="60" spans="1:9" ht="12.75">
      <c r="A60" s="63" t="s">
        <v>4</v>
      </c>
      <c r="B60" s="63"/>
      <c r="C60" s="73"/>
      <c r="D60" s="63"/>
      <c r="E60" s="84"/>
      <c r="F60" s="63"/>
      <c r="G60" s="89">
        <v>65</v>
      </c>
      <c r="H60" s="72">
        <v>20</v>
      </c>
      <c r="I60" s="72">
        <f t="shared" si="4"/>
        <v>1300</v>
      </c>
    </row>
    <row r="61" spans="1:9" ht="12.75">
      <c r="A61" s="63" t="s">
        <v>228</v>
      </c>
      <c r="B61" s="63"/>
      <c r="C61" s="73"/>
      <c r="D61" s="63"/>
      <c r="E61" s="84"/>
      <c r="F61" s="63"/>
      <c r="G61" s="89">
        <v>21</v>
      </c>
      <c r="H61" s="72">
        <v>500</v>
      </c>
      <c r="I61" s="72">
        <f t="shared" si="4"/>
        <v>10500</v>
      </c>
    </row>
    <row r="62" spans="1:12" ht="12.75">
      <c r="A62" s="63" t="s">
        <v>229</v>
      </c>
      <c r="B62" s="63"/>
      <c r="C62" s="73"/>
      <c r="D62" s="63"/>
      <c r="E62" s="84"/>
      <c r="F62" s="63"/>
      <c r="G62" s="89">
        <v>105</v>
      </c>
      <c r="H62" s="72">
        <v>60</v>
      </c>
      <c r="I62" s="72">
        <f t="shared" si="4"/>
        <v>6300</v>
      </c>
      <c r="L62" s="54"/>
    </row>
    <row r="63" spans="1:10" ht="12.75">
      <c r="A63" s="63" t="s">
        <v>152</v>
      </c>
      <c r="B63" s="63"/>
      <c r="C63" s="73"/>
      <c r="D63" s="63"/>
      <c r="E63" s="84"/>
      <c r="F63" s="65"/>
      <c r="G63" s="89">
        <v>2</v>
      </c>
      <c r="H63" s="72">
        <v>500</v>
      </c>
      <c r="I63" s="72">
        <f>G63*H63</f>
        <v>1000</v>
      </c>
      <c r="J63" s="111" t="s">
        <v>157</v>
      </c>
    </row>
    <row r="64" spans="1:10" ht="12.75">
      <c r="A64" s="63" t="s">
        <v>153</v>
      </c>
      <c r="B64" s="63"/>
      <c r="C64" s="73"/>
      <c r="D64" s="63"/>
      <c r="E64" s="84"/>
      <c r="F64" s="65"/>
      <c r="G64" s="89">
        <v>14</v>
      </c>
      <c r="H64" s="72">
        <v>120</v>
      </c>
      <c r="I64" s="72">
        <f>G64*H64</f>
        <v>1680</v>
      </c>
      <c r="J64" s="111" t="s">
        <v>149</v>
      </c>
    </row>
    <row r="65" spans="1:10" ht="12.75">
      <c r="A65" s="63"/>
      <c r="B65" s="63"/>
      <c r="C65" s="73"/>
      <c r="D65" s="63"/>
      <c r="E65" s="84"/>
      <c r="F65" s="63"/>
      <c r="G65" s="89"/>
      <c r="H65" s="72"/>
      <c r="I65" s="72"/>
      <c r="J65" s="54"/>
    </row>
    <row r="66" spans="1:18" ht="12.75">
      <c r="A66" s="88" t="s">
        <v>156</v>
      </c>
      <c r="B66" s="63"/>
      <c r="C66" s="73"/>
      <c r="D66" s="63"/>
      <c r="E66" s="84"/>
      <c r="F66" s="63"/>
      <c r="G66" s="89"/>
      <c r="H66" s="72"/>
      <c r="I66" s="72"/>
      <c r="J66" s="50"/>
      <c r="K66" s="50"/>
      <c r="L66" s="50"/>
      <c r="M66" s="60"/>
      <c r="N66" s="50"/>
      <c r="O66" s="50"/>
      <c r="P66" s="50"/>
      <c r="Q66" s="50"/>
      <c r="R66" s="50"/>
    </row>
    <row r="67" spans="1:9" ht="12.75">
      <c r="A67" s="63" t="s">
        <v>34</v>
      </c>
      <c r="B67" s="63"/>
      <c r="C67" s="73"/>
      <c r="D67" s="63"/>
      <c r="E67" s="84"/>
      <c r="F67" s="63"/>
      <c r="G67" s="89">
        <v>10</v>
      </c>
      <c r="H67" s="72">
        <v>200</v>
      </c>
      <c r="I67" s="72">
        <f aca="true" t="shared" si="5" ref="I67:I72">G67*H67</f>
        <v>2000</v>
      </c>
    </row>
    <row r="68" spans="1:9" ht="12.75">
      <c r="A68" s="90" t="s">
        <v>32</v>
      </c>
      <c r="B68" s="90"/>
      <c r="C68" s="92"/>
      <c r="D68" s="63"/>
      <c r="E68" s="84"/>
      <c r="F68" s="63"/>
      <c r="G68" s="89">
        <v>20</v>
      </c>
      <c r="H68" s="72">
        <v>10</v>
      </c>
      <c r="I68" s="72">
        <f t="shared" si="5"/>
        <v>200</v>
      </c>
    </row>
    <row r="69" spans="1:10" ht="12.75">
      <c r="A69" s="90" t="s">
        <v>33</v>
      </c>
      <c r="B69" s="90"/>
      <c r="C69" s="92"/>
      <c r="D69" s="63"/>
      <c r="E69" s="84"/>
      <c r="F69" s="63"/>
      <c r="G69" s="89">
        <v>200</v>
      </c>
      <c r="H69" s="72">
        <v>35</v>
      </c>
      <c r="I69" s="72">
        <f t="shared" si="5"/>
        <v>7000</v>
      </c>
      <c r="J69" s="36" t="s">
        <v>0</v>
      </c>
    </row>
    <row r="70" spans="1:9" ht="12.75">
      <c r="A70" s="63" t="s">
        <v>86</v>
      </c>
      <c r="B70" s="63"/>
      <c r="C70" s="73"/>
      <c r="D70" s="63"/>
      <c r="E70" s="84"/>
      <c r="F70" s="63"/>
      <c r="G70" s="89">
        <v>20</v>
      </c>
      <c r="H70" s="72">
        <v>40</v>
      </c>
      <c r="I70" s="72">
        <f t="shared" si="5"/>
        <v>800</v>
      </c>
    </row>
    <row r="71" spans="1:9" ht="12.75">
      <c r="A71" s="63" t="s">
        <v>87</v>
      </c>
      <c r="B71" s="63"/>
      <c r="C71" s="73"/>
      <c r="D71" s="63"/>
      <c r="E71" s="84"/>
      <c r="F71" s="63"/>
      <c r="G71" s="89">
        <v>5</v>
      </c>
      <c r="H71" s="72">
        <v>500</v>
      </c>
      <c r="I71" s="72">
        <f t="shared" si="5"/>
        <v>2500</v>
      </c>
    </row>
    <row r="72" spans="1:9" ht="12.75">
      <c r="A72" s="63" t="s">
        <v>88</v>
      </c>
      <c r="B72" s="63"/>
      <c r="C72" s="73"/>
      <c r="D72" s="63"/>
      <c r="E72" s="84"/>
      <c r="F72" s="63"/>
      <c r="G72" s="89">
        <v>50</v>
      </c>
      <c r="H72" s="72">
        <v>120</v>
      </c>
      <c r="I72" s="72">
        <f t="shared" si="5"/>
        <v>6000</v>
      </c>
    </row>
    <row r="73" spans="1:10" ht="12.75">
      <c r="A73" s="63"/>
      <c r="B73" s="63"/>
      <c r="C73" s="73"/>
      <c r="D73" s="63"/>
      <c r="E73" s="84"/>
      <c r="F73" s="63"/>
      <c r="G73" s="89"/>
      <c r="H73" s="72"/>
      <c r="I73" s="72"/>
      <c r="J73" s="54"/>
    </row>
    <row r="74" spans="1:9" ht="12.75">
      <c r="A74" s="88" t="s">
        <v>89</v>
      </c>
      <c r="B74" s="63"/>
      <c r="C74" s="73"/>
      <c r="D74" s="63"/>
      <c r="E74" s="84"/>
      <c r="F74" s="63"/>
      <c r="G74" s="89"/>
      <c r="H74" s="72"/>
      <c r="I74" s="72"/>
    </row>
    <row r="75" spans="1:9" ht="12.75">
      <c r="A75" s="63" t="s">
        <v>230</v>
      </c>
      <c r="B75" s="63"/>
      <c r="C75" s="73"/>
      <c r="D75" s="63"/>
      <c r="E75" s="84"/>
      <c r="F75" s="63"/>
      <c r="G75" s="89">
        <v>4</v>
      </c>
      <c r="H75" s="72">
        <v>200</v>
      </c>
      <c r="I75" s="72">
        <f>G75*H75</f>
        <v>800</v>
      </c>
    </row>
    <row r="76" spans="1:9" ht="12.75">
      <c r="A76" s="90" t="s">
        <v>32</v>
      </c>
      <c r="B76" s="90"/>
      <c r="C76" s="92"/>
      <c r="D76" s="90"/>
      <c r="E76" s="84"/>
      <c r="F76" s="63"/>
      <c r="G76" s="89">
        <v>80</v>
      </c>
      <c r="H76" s="72">
        <v>5</v>
      </c>
      <c r="I76" s="72">
        <f>G76*H76</f>
        <v>400</v>
      </c>
    </row>
    <row r="77" spans="1:10" ht="17.25" customHeight="1">
      <c r="A77" s="240" t="s">
        <v>91</v>
      </c>
      <c r="B77" s="240"/>
      <c r="C77" s="240"/>
      <c r="D77" s="240"/>
      <c r="E77" s="84"/>
      <c r="F77" s="63"/>
      <c r="G77" s="89">
        <v>80</v>
      </c>
      <c r="H77" s="72">
        <v>15</v>
      </c>
      <c r="I77" s="72">
        <f>G77*H77</f>
        <v>1200</v>
      </c>
      <c r="J77" s="36" t="s">
        <v>0</v>
      </c>
    </row>
    <row r="78" spans="1:10" ht="12.75">
      <c r="A78" s="63"/>
      <c r="B78" s="63"/>
      <c r="C78" s="73"/>
      <c r="D78" s="63"/>
      <c r="E78" s="84"/>
      <c r="F78" s="63"/>
      <c r="G78" s="89"/>
      <c r="H78" s="72"/>
      <c r="I78" s="72"/>
      <c r="J78" s="54"/>
    </row>
    <row r="79" spans="1:27" ht="12.75">
      <c r="A79" s="88" t="s">
        <v>92</v>
      </c>
      <c r="B79" s="63"/>
      <c r="C79" s="73"/>
      <c r="D79" s="63"/>
      <c r="E79" s="84"/>
      <c r="F79" s="63"/>
      <c r="G79" s="89"/>
      <c r="H79" s="72"/>
      <c r="I79" s="72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:9" ht="12.75">
      <c r="A80" s="63" t="s">
        <v>230</v>
      </c>
      <c r="B80" s="63"/>
      <c r="C80" s="73"/>
      <c r="D80" s="63"/>
      <c r="E80" s="84"/>
      <c r="F80" s="63"/>
      <c r="G80" s="89">
        <v>4</v>
      </c>
      <c r="H80" s="72">
        <v>200</v>
      </c>
      <c r="I80" s="72">
        <f>G80*H80</f>
        <v>800</v>
      </c>
    </row>
    <row r="81" spans="1:9" ht="12.75">
      <c r="A81" s="90" t="s">
        <v>32</v>
      </c>
      <c r="B81" s="90"/>
      <c r="C81" s="92"/>
      <c r="D81" s="90"/>
      <c r="E81" s="84"/>
      <c r="F81" s="63"/>
      <c r="G81" s="89">
        <v>80</v>
      </c>
      <c r="H81" s="72">
        <v>5</v>
      </c>
      <c r="I81" s="72">
        <f>G81*H81</f>
        <v>400</v>
      </c>
    </row>
    <row r="82" spans="1:9" ht="17.25" customHeight="1">
      <c r="A82" s="239" t="s">
        <v>93</v>
      </c>
      <c r="B82" s="239"/>
      <c r="C82" s="239"/>
      <c r="D82" s="239"/>
      <c r="E82" s="84"/>
      <c r="F82" s="63"/>
      <c r="G82" s="89">
        <v>80</v>
      </c>
      <c r="H82" s="72">
        <v>15</v>
      </c>
      <c r="I82" s="72">
        <f>G82*H82</f>
        <v>1200</v>
      </c>
    </row>
    <row r="83" spans="1:10" ht="12.75">
      <c r="A83" s="63"/>
      <c r="B83" s="63"/>
      <c r="C83" s="73"/>
      <c r="D83" s="63"/>
      <c r="E83" s="84"/>
      <c r="F83" s="63"/>
      <c r="G83" s="89"/>
      <c r="H83" s="72"/>
      <c r="I83" s="72"/>
      <c r="J83" s="54"/>
    </row>
    <row r="84" spans="1:10" ht="12.75">
      <c r="A84" s="93" t="s">
        <v>158</v>
      </c>
      <c r="B84" s="63"/>
      <c r="C84" s="73"/>
      <c r="D84" s="65"/>
      <c r="E84" s="83"/>
      <c r="F84" s="65"/>
      <c r="G84" s="94" t="s">
        <v>23</v>
      </c>
      <c r="H84" s="74"/>
      <c r="I84" s="72" t="s">
        <v>23</v>
      </c>
      <c r="J84" s="50"/>
    </row>
    <row r="85" spans="1:10" ht="12.75">
      <c r="A85" s="63" t="s">
        <v>83</v>
      </c>
      <c r="B85" s="63"/>
      <c r="C85" s="73"/>
      <c r="D85" s="63"/>
      <c r="E85" s="84"/>
      <c r="F85" s="63"/>
      <c r="G85" s="89">
        <v>1</v>
      </c>
      <c r="H85" s="72">
        <v>200</v>
      </c>
      <c r="I85" s="72">
        <f aca="true" t="shared" si="6" ref="I85:I90">G85*H85</f>
        <v>200</v>
      </c>
      <c r="J85" s="101" t="s">
        <v>82</v>
      </c>
    </row>
    <row r="86" spans="1:10" ht="12.75">
      <c r="A86" s="90" t="s">
        <v>32</v>
      </c>
      <c r="B86" s="90"/>
      <c r="C86" s="92"/>
      <c r="D86" s="63"/>
      <c r="E86" s="84"/>
      <c r="F86" s="63"/>
      <c r="G86" s="89">
        <v>60</v>
      </c>
      <c r="H86" s="72">
        <v>15</v>
      </c>
      <c r="I86" s="72">
        <f t="shared" si="6"/>
        <v>900</v>
      </c>
      <c r="J86" s="101" t="s">
        <v>81</v>
      </c>
    </row>
    <row r="87" spans="1:10" ht="12.75">
      <c r="A87" s="90" t="s">
        <v>93</v>
      </c>
      <c r="B87" s="90"/>
      <c r="C87" s="92"/>
      <c r="D87" s="63"/>
      <c r="E87" s="84"/>
      <c r="F87" s="63"/>
      <c r="G87" s="89">
        <v>60</v>
      </c>
      <c r="H87" s="72">
        <v>20</v>
      </c>
      <c r="I87" s="72">
        <f t="shared" si="6"/>
        <v>1200</v>
      </c>
      <c r="J87" s="36" t="s">
        <v>0</v>
      </c>
    </row>
    <row r="88" spans="1:9" ht="12.75">
      <c r="A88" s="63" t="s">
        <v>37</v>
      </c>
      <c r="B88" s="63"/>
      <c r="C88" s="73"/>
      <c r="D88" s="63"/>
      <c r="E88" s="84"/>
      <c r="F88" s="63"/>
      <c r="G88" s="89">
        <v>1</v>
      </c>
      <c r="H88" s="72">
        <v>1000</v>
      </c>
      <c r="I88" s="72">
        <f t="shared" si="6"/>
        <v>1000</v>
      </c>
    </row>
    <row r="89" spans="1:10" ht="12.75">
      <c r="A89" s="63" t="s">
        <v>85</v>
      </c>
      <c r="B89" s="63"/>
      <c r="C89" s="73"/>
      <c r="D89" s="63"/>
      <c r="E89" s="84"/>
      <c r="F89" s="63"/>
      <c r="G89" s="89">
        <v>16</v>
      </c>
      <c r="H89" s="72">
        <v>500</v>
      </c>
      <c r="I89" s="72">
        <f t="shared" si="6"/>
        <v>8000</v>
      </c>
      <c r="J89" s="101" t="s">
        <v>84</v>
      </c>
    </row>
    <row r="90" spans="1:10" ht="12.75">
      <c r="A90" s="63" t="s">
        <v>171</v>
      </c>
      <c r="B90" s="63"/>
      <c r="C90" s="73"/>
      <c r="D90" s="63"/>
      <c r="E90" s="84"/>
      <c r="F90" s="63"/>
      <c r="G90" s="89">
        <v>32</v>
      </c>
      <c r="H90" s="72">
        <v>120</v>
      </c>
      <c r="I90" s="72">
        <f t="shared" si="6"/>
        <v>3840</v>
      </c>
      <c r="J90" s="101" t="s">
        <v>172</v>
      </c>
    </row>
    <row r="91" spans="1:10" ht="12.75">
      <c r="A91" s="63"/>
      <c r="B91" s="63"/>
      <c r="C91" s="73"/>
      <c r="D91" s="63"/>
      <c r="E91" s="84"/>
      <c r="F91" s="63"/>
      <c r="G91" s="89"/>
      <c r="H91" s="72"/>
      <c r="I91" s="72"/>
      <c r="J91" s="54"/>
    </row>
    <row r="92" spans="1:9" ht="12.75">
      <c r="A92" s="95" t="s">
        <v>97</v>
      </c>
      <c r="B92" s="96"/>
      <c r="C92" s="104"/>
      <c r="D92" s="96"/>
      <c r="E92" s="97"/>
      <c r="F92" s="63"/>
      <c r="G92" s="89"/>
      <c r="H92" s="72"/>
      <c r="I92" s="72"/>
    </row>
    <row r="93" spans="1:9" ht="12.75">
      <c r="A93" s="63" t="s">
        <v>98</v>
      </c>
      <c r="B93" s="63"/>
      <c r="C93" s="73"/>
      <c r="D93" s="63"/>
      <c r="E93" s="84"/>
      <c r="F93" s="63"/>
      <c r="G93" s="89">
        <v>4</v>
      </c>
      <c r="H93" s="72">
        <v>1000</v>
      </c>
      <c r="I93" s="72">
        <f>G93*H93</f>
        <v>4000</v>
      </c>
    </row>
    <row r="94" spans="1:10" ht="12.75">
      <c r="A94" s="63" t="s">
        <v>123</v>
      </c>
      <c r="B94" s="63"/>
      <c r="C94" s="73"/>
      <c r="D94" s="63"/>
      <c r="E94" s="84"/>
      <c r="F94" s="63"/>
      <c r="G94" s="89">
        <v>2000</v>
      </c>
      <c r="H94" s="72">
        <v>3</v>
      </c>
      <c r="I94" s="72">
        <f>G94*H94</f>
        <v>6000</v>
      </c>
      <c r="J94" s="101" t="s">
        <v>155</v>
      </c>
    </row>
    <row r="95" spans="1:10" ht="12.75">
      <c r="A95" s="63" t="s">
        <v>221</v>
      </c>
      <c r="B95" s="63"/>
      <c r="C95" s="73"/>
      <c r="D95" s="63"/>
      <c r="E95" s="84"/>
      <c r="F95" s="63"/>
      <c r="G95" s="89">
        <v>60</v>
      </c>
      <c r="H95" s="72">
        <v>8</v>
      </c>
      <c r="I95" s="72">
        <f>G95*H95</f>
        <v>480</v>
      </c>
      <c r="J95" s="101" t="s">
        <v>220</v>
      </c>
    </row>
    <row r="96" spans="1:10" ht="12.75">
      <c r="A96" s="63"/>
      <c r="B96" s="63"/>
      <c r="C96" s="73"/>
      <c r="D96" s="63"/>
      <c r="E96" s="84"/>
      <c r="F96" s="63"/>
      <c r="G96" s="89"/>
      <c r="H96" s="72"/>
      <c r="I96" s="72"/>
      <c r="J96" s="54"/>
    </row>
    <row r="97" spans="1:9" ht="12.75">
      <c r="A97" s="64" t="s">
        <v>96</v>
      </c>
      <c r="B97" s="63"/>
      <c r="C97" s="73"/>
      <c r="D97" s="63"/>
      <c r="E97" s="84"/>
      <c r="F97" s="63"/>
      <c r="G97" s="89"/>
      <c r="H97" s="72"/>
      <c r="I97" s="72"/>
    </row>
    <row r="98" spans="1:9" ht="12.75">
      <c r="A98" s="88" t="s">
        <v>38</v>
      </c>
      <c r="B98" s="63"/>
      <c r="C98" s="73"/>
      <c r="D98" s="63"/>
      <c r="E98" s="84"/>
      <c r="F98" s="63"/>
      <c r="G98" s="89"/>
      <c r="H98" s="72"/>
      <c r="I98" s="72" t="s">
        <v>23</v>
      </c>
    </row>
    <row r="99" spans="1:15" ht="12.75">
      <c r="A99" s="124" t="s">
        <v>231</v>
      </c>
      <c r="B99" s="124"/>
      <c r="C99" s="99"/>
      <c r="D99" s="125" t="s">
        <v>23</v>
      </c>
      <c r="E99" s="84"/>
      <c r="F99" s="63"/>
      <c r="G99" s="89">
        <v>1760</v>
      </c>
      <c r="H99" s="72">
        <v>5</v>
      </c>
      <c r="I99" s="72">
        <f aca="true" t="shared" si="7" ref="I99:I110">G99*H99</f>
        <v>8800</v>
      </c>
      <c r="J99" s="50" t="s">
        <v>110</v>
      </c>
      <c r="O99" s="36" t="s">
        <v>23</v>
      </c>
    </row>
    <row r="100" spans="1:15" ht="12.75">
      <c r="A100" s="63" t="s">
        <v>232</v>
      </c>
      <c r="B100" s="63"/>
      <c r="C100" s="73"/>
      <c r="D100" s="98"/>
      <c r="E100" s="84"/>
      <c r="F100" s="63"/>
      <c r="G100" s="89">
        <v>4800</v>
      </c>
      <c r="H100" s="72">
        <v>2</v>
      </c>
      <c r="I100" s="72">
        <f t="shared" si="7"/>
        <v>9600</v>
      </c>
      <c r="J100" s="101" t="s">
        <v>173</v>
      </c>
      <c r="O100" s="36" t="s">
        <v>23</v>
      </c>
    </row>
    <row r="101" spans="1:10" ht="12.75">
      <c r="A101" s="63" t="s">
        <v>174</v>
      </c>
      <c r="B101" s="63"/>
      <c r="C101" s="73"/>
      <c r="D101" s="98"/>
      <c r="E101" s="84"/>
      <c r="F101" s="63"/>
      <c r="G101" s="89">
        <v>2200</v>
      </c>
      <c r="H101" s="72">
        <v>4</v>
      </c>
      <c r="I101" s="72">
        <f t="shared" si="7"/>
        <v>8800</v>
      </c>
      <c r="J101" s="101" t="s">
        <v>176</v>
      </c>
    </row>
    <row r="102" spans="1:10" ht="12.75">
      <c r="A102" s="63" t="s">
        <v>178</v>
      </c>
      <c r="B102" s="63"/>
      <c r="C102" s="73"/>
      <c r="D102" s="98"/>
      <c r="E102" s="84"/>
      <c r="F102" s="63"/>
      <c r="G102" s="89">
        <v>2200</v>
      </c>
      <c r="H102" s="72">
        <v>4</v>
      </c>
      <c r="I102" s="72">
        <f t="shared" si="7"/>
        <v>8800</v>
      </c>
      <c r="J102" s="101" t="s">
        <v>175</v>
      </c>
    </row>
    <row r="103" spans="1:12" ht="12.75">
      <c r="A103" s="63" t="s">
        <v>128</v>
      </c>
      <c r="B103" s="63"/>
      <c r="C103" s="73"/>
      <c r="D103" s="98"/>
      <c r="E103" s="84"/>
      <c r="F103" s="63"/>
      <c r="G103" s="89">
        <v>2200</v>
      </c>
      <c r="H103" s="72">
        <v>4</v>
      </c>
      <c r="I103" s="72">
        <f t="shared" si="7"/>
        <v>8800</v>
      </c>
      <c r="J103" s="101" t="s">
        <v>177</v>
      </c>
      <c r="L103" s="36" t="s">
        <v>23</v>
      </c>
    </row>
    <row r="104" spans="1:10" ht="12.75">
      <c r="A104" s="63" t="s">
        <v>129</v>
      </c>
      <c r="B104" s="63"/>
      <c r="C104" s="73"/>
      <c r="D104" s="98"/>
      <c r="E104" s="84"/>
      <c r="F104" s="63"/>
      <c r="G104" s="89">
        <v>2200</v>
      </c>
      <c r="H104" s="72">
        <v>2</v>
      </c>
      <c r="I104" s="72">
        <f t="shared" si="7"/>
        <v>4400</v>
      </c>
      <c r="J104" s="101" t="s">
        <v>175</v>
      </c>
    </row>
    <row r="105" spans="1:10" ht="12.75">
      <c r="A105" s="63" t="s">
        <v>13</v>
      </c>
      <c r="B105" s="63"/>
      <c r="C105" s="73"/>
      <c r="D105" s="98"/>
      <c r="E105" s="84"/>
      <c r="F105" s="63"/>
      <c r="G105" s="89">
        <v>25</v>
      </c>
      <c r="H105" s="72">
        <v>100</v>
      </c>
      <c r="I105" s="72">
        <f t="shared" si="7"/>
        <v>2500</v>
      </c>
      <c r="J105" s="101" t="s">
        <v>180</v>
      </c>
    </row>
    <row r="106" spans="1:11" ht="12.75">
      <c r="A106" s="63" t="s">
        <v>39</v>
      </c>
      <c r="B106" s="63"/>
      <c r="C106" s="73"/>
      <c r="D106" s="98"/>
      <c r="E106" s="84"/>
      <c r="F106" s="63"/>
      <c r="G106" s="89">
        <v>50</v>
      </c>
      <c r="H106" s="72">
        <v>40</v>
      </c>
      <c r="I106" s="72">
        <f t="shared" si="7"/>
        <v>2000</v>
      </c>
      <c r="J106" s="36" t="s">
        <v>115</v>
      </c>
      <c r="K106" s="101" t="s">
        <v>179</v>
      </c>
    </row>
    <row r="107" spans="1:9" ht="12.75">
      <c r="A107" s="63" t="s">
        <v>120</v>
      </c>
      <c r="B107" s="63"/>
      <c r="C107" s="73"/>
      <c r="D107" s="98"/>
      <c r="E107" s="84"/>
      <c r="F107" s="63"/>
      <c r="G107" s="89">
        <v>6</v>
      </c>
      <c r="H107" s="72">
        <v>80</v>
      </c>
      <c r="I107" s="72">
        <f t="shared" si="7"/>
        <v>480</v>
      </c>
    </row>
    <row r="108" spans="1:9" ht="12.75">
      <c r="A108" s="112" t="s">
        <v>224</v>
      </c>
      <c r="B108" s="112"/>
      <c r="C108" s="73"/>
      <c r="D108" s="63"/>
      <c r="E108" s="63"/>
      <c r="F108" s="63"/>
      <c r="G108" s="89">
        <f>5*5</f>
        <v>25</v>
      </c>
      <c r="H108" s="72">
        <v>200</v>
      </c>
      <c r="I108" s="72">
        <f t="shared" si="7"/>
        <v>5000</v>
      </c>
    </row>
    <row r="109" spans="1:9" ht="12.75">
      <c r="A109" s="63" t="s">
        <v>99</v>
      </c>
      <c r="B109" s="63"/>
      <c r="C109" s="73"/>
      <c r="D109" s="63"/>
      <c r="E109" s="63"/>
      <c r="F109" s="63"/>
      <c r="G109" s="89">
        <f>5*5</f>
        <v>25</v>
      </c>
      <c r="H109" s="72">
        <v>50</v>
      </c>
      <c r="I109" s="72">
        <f t="shared" si="7"/>
        <v>1250</v>
      </c>
    </row>
    <row r="110" spans="1:11" ht="12.75">
      <c r="A110" s="63" t="s">
        <v>127</v>
      </c>
      <c r="B110" s="63"/>
      <c r="C110" s="73"/>
      <c r="D110" s="63"/>
      <c r="E110" s="63"/>
      <c r="F110" s="63"/>
      <c r="G110" s="89">
        <v>20</v>
      </c>
      <c r="H110" s="72">
        <v>50</v>
      </c>
      <c r="I110" s="72">
        <f t="shared" si="7"/>
        <v>1000</v>
      </c>
      <c r="J110" s="36" t="s">
        <v>117</v>
      </c>
      <c r="K110" s="101" t="s">
        <v>181</v>
      </c>
    </row>
    <row r="111" spans="1:11" ht="12">
      <c r="A111" s="75"/>
      <c r="B111" s="75"/>
      <c r="C111" s="105"/>
      <c r="D111" s="75"/>
      <c r="E111" s="75"/>
      <c r="F111" s="75"/>
      <c r="G111" s="75"/>
      <c r="H111" s="75"/>
      <c r="I111" s="75"/>
      <c r="J111" s="54"/>
      <c r="K111" s="54"/>
    </row>
    <row r="112" spans="1:9" ht="12.75">
      <c r="A112" s="88" t="s">
        <v>42</v>
      </c>
      <c r="B112" s="63"/>
      <c r="C112" s="73"/>
      <c r="D112" s="98"/>
      <c r="E112" s="84"/>
      <c r="F112" s="63"/>
      <c r="G112" s="89"/>
      <c r="H112" s="72"/>
      <c r="I112" s="72"/>
    </row>
    <row r="113" spans="1:9" ht="12.75">
      <c r="A113" s="63" t="s">
        <v>187</v>
      </c>
      <c r="B113" s="63"/>
      <c r="C113" s="73"/>
      <c r="D113" s="98"/>
      <c r="E113" s="84"/>
      <c r="F113" s="63"/>
      <c r="G113" s="89">
        <v>10</v>
      </c>
      <c r="H113" s="72">
        <v>40</v>
      </c>
      <c r="I113" s="72">
        <f>G113*H113</f>
        <v>400</v>
      </c>
    </row>
    <row r="114" spans="1:11" ht="12.75">
      <c r="A114" s="63" t="s">
        <v>182</v>
      </c>
      <c r="B114" s="63"/>
      <c r="C114" s="73"/>
      <c r="D114" s="98"/>
      <c r="E114" s="84"/>
      <c r="F114" s="63"/>
      <c r="G114" s="89">
        <v>6</v>
      </c>
      <c r="H114" s="72">
        <v>2000</v>
      </c>
      <c r="I114" s="72">
        <f>G114*H114</f>
        <v>12000</v>
      </c>
      <c r="J114" s="36" t="s">
        <v>116</v>
      </c>
      <c r="K114" s="36" t="s">
        <v>23</v>
      </c>
    </row>
    <row r="115" spans="1:12" ht="12.75">
      <c r="A115" s="63" t="s">
        <v>45</v>
      </c>
      <c r="B115" s="63"/>
      <c r="C115" s="73"/>
      <c r="D115" s="98"/>
      <c r="E115" s="84"/>
      <c r="F115" s="63"/>
      <c r="G115" s="89">
        <v>5</v>
      </c>
      <c r="H115" s="72">
        <v>800</v>
      </c>
      <c r="I115" s="72">
        <f>G115*H115</f>
        <v>4000</v>
      </c>
      <c r="J115" s="101" t="s">
        <v>132</v>
      </c>
      <c r="L115" s="54"/>
    </row>
    <row r="116" spans="1:11" ht="12.75">
      <c r="A116" s="63"/>
      <c r="B116" s="63"/>
      <c r="C116" s="73"/>
      <c r="D116" s="98"/>
      <c r="E116" s="84"/>
      <c r="F116" s="63"/>
      <c r="G116" s="89"/>
      <c r="H116" s="72"/>
      <c r="I116" s="72"/>
      <c r="K116" s="54"/>
    </row>
    <row r="117" spans="1:9" ht="12.75">
      <c r="A117" s="88" t="s">
        <v>46</v>
      </c>
      <c r="B117" s="63"/>
      <c r="C117" s="73"/>
      <c r="D117" s="98"/>
      <c r="E117" s="84"/>
      <c r="F117" s="63"/>
      <c r="G117" s="89"/>
      <c r="H117" s="72"/>
      <c r="I117" s="72"/>
    </row>
    <row r="118" spans="1:10" ht="12.75">
      <c r="A118" s="63" t="s">
        <v>47</v>
      </c>
      <c r="B118" s="63"/>
      <c r="C118" s="73"/>
      <c r="D118" s="98"/>
      <c r="E118" s="84"/>
      <c r="F118" s="63"/>
      <c r="G118" s="89">
        <v>12</v>
      </c>
      <c r="H118" s="72">
        <v>800</v>
      </c>
      <c r="I118" s="72">
        <f>G118*H118</f>
        <v>9600</v>
      </c>
      <c r="J118" s="101" t="s">
        <v>183</v>
      </c>
    </row>
    <row r="119" spans="1:10" ht="12.75">
      <c r="A119" s="63" t="s">
        <v>184</v>
      </c>
      <c r="B119" s="63"/>
      <c r="C119" s="73"/>
      <c r="D119" s="63"/>
      <c r="E119" s="63"/>
      <c r="F119" s="63"/>
      <c r="G119" s="89">
        <v>50</v>
      </c>
      <c r="H119" s="72">
        <v>160</v>
      </c>
      <c r="I119" s="72">
        <f>G119*H119</f>
        <v>8000</v>
      </c>
      <c r="J119" s="101" t="s">
        <v>185</v>
      </c>
    </row>
    <row r="120" spans="1:10" ht="12.75">
      <c r="A120" s="63"/>
      <c r="B120" s="63"/>
      <c r="C120" s="73"/>
      <c r="D120" s="63"/>
      <c r="E120" s="63"/>
      <c r="F120" s="63"/>
      <c r="G120" s="89"/>
      <c r="H120" s="72"/>
      <c r="I120" s="72"/>
      <c r="J120" s="54"/>
    </row>
    <row r="121" spans="1:9" ht="12.75">
      <c r="A121" s="88" t="s">
        <v>48</v>
      </c>
      <c r="B121" s="63"/>
      <c r="C121" s="73"/>
      <c r="D121" s="63"/>
      <c r="E121" s="63"/>
      <c r="F121" s="63"/>
      <c r="G121" s="89"/>
      <c r="H121" s="72"/>
      <c r="I121" s="72"/>
    </row>
    <row r="122" spans="1:9" ht="12.75">
      <c r="A122" s="63" t="s">
        <v>233</v>
      </c>
      <c r="B122" s="63"/>
      <c r="C122" s="73"/>
      <c r="D122" s="63"/>
      <c r="E122" s="63"/>
      <c r="F122" s="63"/>
      <c r="G122" s="89">
        <v>20</v>
      </c>
      <c r="H122" s="72">
        <v>1500</v>
      </c>
      <c r="I122" s="72">
        <f>G122*H122</f>
        <v>30000</v>
      </c>
    </row>
    <row r="123" spans="1:10" ht="12.75">
      <c r="A123" s="63" t="s">
        <v>49</v>
      </c>
      <c r="B123" s="63"/>
      <c r="C123" s="73"/>
      <c r="D123" s="63"/>
      <c r="E123" s="63"/>
      <c r="F123" s="63"/>
      <c r="G123" s="89">
        <v>20</v>
      </c>
      <c r="H123" s="72">
        <v>150</v>
      </c>
      <c r="I123" s="72">
        <f>G123*H123</f>
        <v>3000</v>
      </c>
      <c r="J123" s="101" t="s">
        <v>196</v>
      </c>
    </row>
    <row r="124" spans="1:10" ht="43.5" customHeight="1">
      <c r="A124" s="237" t="s">
        <v>235</v>
      </c>
      <c r="B124" s="237"/>
      <c r="C124" s="99"/>
      <c r="D124" s="63"/>
      <c r="E124" s="63"/>
      <c r="F124" s="63"/>
      <c r="G124" s="89">
        <v>4</v>
      </c>
      <c r="H124" s="72">
        <f>SUM(6*150)+(18*50)+100+100+450</f>
        <v>2450</v>
      </c>
      <c r="I124" s="72">
        <f>G124*H124</f>
        <v>9800</v>
      </c>
      <c r="J124" s="101" t="s">
        <v>188</v>
      </c>
    </row>
    <row r="125" spans="1:10" ht="12.75">
      <c r="A125" s="63" t="s">
        <v>234</v>
      </c>
      <c r="B125" s="63"/>
      <c r="C125" s="73"/>
      <c r="D125" s="63"/>
      <c r="E125" s="63"/>
      <c r="F125" s="63"/>
      <c r="G125" s="89">
        <v>20</v>
      </c>
      <c r="H125" s="72">
        <v>100</v>
      </c>
      <c r="I125" s="72">
        <f>G125*H125</f>
        <v>2000</v>
      </c>
      <c r="J125" s="101" t="s">
        <v>186</v>
      </c>
    </row>
    <row r="126" spans="1:10" ht="12.75">
      <c r="A126" s="63"/>
      <c r="B126" s="63"/>
      <c r="C126" s="73"/>
      <c r="D126" s="63"/>
      <c r="E126" s="63"/>
      <c r="F126" s="63"/>
      <c r="G126" s="89"/>
      <c r="H126" s="72"/>
      <c r="I126" s="72"/>
      <c r="J126" s="54"/>
    </row>
    <row r="127" spans="1:9" ht="12.75">
      <c r="A127" s="88" t="s">
        <v>50</v>
      </c>
      <c r="B127" s="63"/>
      <c r="C127" s="73"/>
      <c r="D127" s="98"/>
      <c r="E127" s="63"/>
      <c r="F127" s="63"/>
      <c r="G127" s="89"/>
      <c r="H127" s="72"/>
      <c r="I127" s="72"/>
    </row>
    <row r="128" spans="1:9" ht="16.5" customHeight="1">
      <c r="A128" s="236" t="s">
        <v>68</v>
      </c>
      <c r="B128" s="236"/>
      <c r="C128" s="99"/>
      <c r="D128" s="98" t="s">
        <v>23</v>
      </c>
      <c r="E128" s="63"/>
      <c r="F128" s="63"/>
      <c r="G128" s="113">
        <f>3*5*8</f>
        <v>120</v>
      </c>
      <c r="H128" s="72">
        <v>50</v>
      </c>
      <c r="I128" s="72">
        <f>G128*H128</f>
        <v>6000</v>
      </c>
    </row>
    <row r="129" spans="1:10" ht="12.75">
      <c r="A129" s="63" t="s">
        <v>189</v>
      </c>
      <c r="B129" s="63"/>
      <c r="C129" s="73"/>
      <c r="D129" s="63"/>
      <c r="E129" s="63"/>
      <c r="F129" s="63"/>
      <c r="G129" s="89">
        <v>24</v>
      </c>
      <c r="H129" s="72">
        <v>600</v>
      </c>
      <c r="I129" s="72">
        <f>G129*H129</f>
        <v>14400</v>
      </c>
      <c r="J129" s="101" t="s">
        <v>190</v>
      </c>
    </row>
    <row r="130" spans="1:10" ht="12.75">
      <c r="A130" s="63" t="s">
        <v>191</v>
      </c>
      <c r="B130" s="63"/>
      <c r="C130" s="73"/>
      <c r="D130" s="63"/>
      <c r="E130" s="63"/>
      <c r="F130" s="63"/>
      <c r="G130" s="89">
        <f>SUM(6*4*7)</f>
        <v>168</v>
      </c>
      <c r="H130" s="72">
        <v>120</v>
      </c>
      <c r="I130" s="72">
        <f>G130*H130</f>
        <v>20160</v>
      </c>
      <c r="J130" s="101" t="s">
        <v>192</v>
      </c>
    </row>
    <row r="131" spans="1:10" ht="12.75">
      <c r="A131" s="63"/>
      <c r="B131" s="63"/>
      <c r="C131" s="73"/>
      <c r="D131" s="63"/>
      <c r="E131" s="63"/>
      <c r="F131" s="63"/>
      <c r="G131" s="89"/>
      <c r="H131" s="72"/>
      <c r="I131" s="72"/>
      <c r="J131" s="54"/>
    </row>
    <row r="132" spans="1:10" ht="12.75">
      <c r="A132" s="235" t="s">
        <v>106</v>
      </c>
      <c r="B132" s="235"/>
      <c r="C132" s="100"/>
      <c r="D132" s="63"/>
      <c r="E132" s="63"/>
      <c r="F132" s="63"/>
      <c r="G132" s="89"/>
      <c r="H132" s="72"/>
      <c r="I132" s="72"/>
      <c r="J132" s="101" t="s">
        <v>219</v>
      </c>
    </row>
    <row r="133" spans="1:10" ht="12.75">
      <c r="A133" s="112" t="s">
        <v>108</v>
      </c>
      <c r="B133" s="112"/>
      <c r="C133" s="73"/>
      <c r="D133" s="63"/>
      <c r="E133" s="63"/>
      <c r="F133" s="63"/>
      <c r="G133" s="89">
        <v>12</v>
      </c>
      <c r="H133" s="72">
        <f>6000*0.15</f>
        <v>900</v>
      </c>
      <c r="I133" s="72">
        <f aca="true" t="shared" si="8" ref="I133:I139">G133*H133</f>
        <v>10800</v>
      </c>
      <c r="J133" s="101" t="s">
        <v>193</v>
      </c>
    </row>
    <row r="134" spans="1:10" ht="12.75">
      <c r="A134" s="112" t="s">
        <v>122</v>
      </c>
      <c r="B134" s="112"/>
      <c r="C134" s="73"/>
      <c r="D134" s="63"/>
      <c r="E134" s="63"/>
      <c r="F134" s="63"/>
      <c r="G134" s="89">
        <v>12</v>
      </c>
      <c r="H134" s="72">
        <v>200</v>
      </c>
      <c r="I134" s="72">
        <f t="shared" si="8"/>
        <v>2400</v>
      </c>
      <c r="J134" s="101" t="s">
        <v>193</v>
      </c>
    </row>
    <row r="135" spans="1:10" ht="12.75">
      <c r="A135" s="112" t="s">
        <v>103</v>
      </c>
      <c r="B135" s="112"/>
      <c r="C135" s="73"/>
      <c r="D135" s="63"/>
      <c r="E135" s="63"/>
      <c r="F135" s="63"/>
      <c r="G135" s="89">
        <v>1</v>
      </c>
      <c r="H135" s="72">
        <v>5000</v>
      </c>
      <c r="I135" s="72">
        <f t="shared" si="8"/>
        <v>5000</v>
      </c>
      <c r="J135" s="101" t="s">
        <v>194</v>
      </c>
    </row>
    <row r="136" spans="1:10" ht="12.75">
      <c r="A136" s="112" t="s">
        <v>109</v>
      </c>
      <c r="B136" s="112"/>
      <c r="C136" s="73"/>
      <c r="D136" s="63"/>
      <c r="E136" s="63"/>
      <c r="F136" s="63"/>
      <c r="G136" s="89">
        <v>12</v>
      </c>
      <c r="H136" s="72">
        <f>1000*0.15</f>
        <v>150</v>
      </c>
      <c r="I136" s="72">
        <f t="shared" si="8"/>
        <v>1800</v>
      </c>
      <c r="J136" s="101" t="s">
        <v>193</v>
      </c>
    </row>
    <row r="137" spans="1:9" ht="12.75">
      <c r="A137" s="112" t="s">
        <v>126</v>
      </c>
      <c r="B137" s="112"/>
      <c r="C137" s="73"/>
      <c r="D137" s="63"/>
      <c r="E137" s="63"/>
      <c r="F137" s="63"/>
      <c r="G137" s="89">
        <v>8</v>
      </c>
      <c r="H137" s="72">
        <v>400</v>
      </c>
      <c r="I137" s="72">
        <f t="shared" si="8"/>
        <v>3200</v>
      </c>
    </row>
    <row r="138" spans="1:10" ht="12.75">
      <c r="A138" s="112" t="s">
        <v>166</v>
      </c>
      <c r="B138" s="112"/>
      <c r="C138" s="73"/>
      <c r="D138" s="63"/>
      <c r="E138" s="63"/>
      <c r="F138" s="63"/>
      <c r="G138" s="89">
        <v>12</v>
      </c>
      <c r="H138" s="72">
        <v>40</v>
      </c>
      <c r="I138" s="72">
        <f t="shared" si="8"/>
        <v>480</v>
      </c>
      <c r="J138" s="101" t="s">
        <v>195</v>
      </c>
    </row>
    <row r="139" spans="1:10" ht="12.75">
      <c r="A139" s="112" t="s">
        <v>124</v>
      </c>
      <c r="B139" s="112"/>
      <c r="C139" s="73"/>
      <c r="D139" s="63"/>
      <c r="E139" s="63"/>
      <c r="F139" s="63" t="s">
        <v>167</v>
      </c>
      <c r="G139" s="89">
        <v>12</v>
      </c>
      <c r="H139" s="72">
        <v>300</v>
      </c>
      <c r="I139" s="72">
        <f t="shared" si="8"/>
        <v>3600</v>
      </c>
      <c r="J139" s="101" t="s">
        <v>195</v>
      </c>
    </row>
    <row r="140" spans="1:9" ht="12.75">
      <c r="A140" s="63"/>
      <c r="B140" s="63"/>
      <c r="C140" s="73"/>
      <c r="D140" s="63"/>
      <c r="E140" s="63"/>
      <c r="F140" s="63"/>
      <c r="G140" s="89"/>
      <c r="H140" s="72"/>
      <c r="I140" s="72"/>
    </row>
    <row r="141" spans="1:9" ht="12.75">
      <c r="A141" s="65" t="s">
        <v>51</v>
      </c>
      <c r="B141" s="65"/>
      <c r="C141" s="66"/>
      <c r="D141" s="65"/>
      <c r="E141" s="65"/>
      <c r="F141" s="65"/>
      <c r="G141" s="94"/>
      <c r="H141" s="65"/>
      <c r="I141" s="74">
        <f>SUM(I43:I139)</f>
        <v>305645</v>
      </c>
    </row>
    <row r="142" spans="1:9" ht="12.75">
      <c r="A142" s="65"/>
      <c r="B142" s="63"/>
      <c r="C142" s="73"/>
      <c r="D142" s="63"/>
      <c r="E142" s="63"/>
      <c r="F142" s="63"/>
      <c r="G142" s="89"/>
      <c r="H142" s="63"/>
      <c r="I142" s="72"/>
    </row>
    <row r="143" spans="1:9" ht="12.75">
      <c r="A143" s="65" t="s">
        <v>52</v>
      </c>
      <c r="B143" s="65"/>
      <c r="C143" s="66"/>
      <c r="D143" s="65"/>
      <c r="E143" s="65"/>
      <c r="F143" s="65"/>
      <c r="G143" s="94"/>
      <c r="H143" s="65"/>
      <c r="I143" s="74">
        <f>SUM(I39+I141)</f>
        <v>595659.8</v>
      </c>
    </row>
    <row r="144" spans="1:10" ht="12.75">
      <c r="A144" s="65" t="s">
        <v>53</v>
      </c>
      <c r="B144" s="65"/>
      <c r="C144" s="66"/>
      <c r="D144" s="65"/>
      <c r="E144" s="65"/>
      <c r="F144" s="65"/>
      <c r="G144" s="65"/>
      <c r="H144" s="65"/>
      <c r="I144" s="74">
        <f>I143</f>
        <v>595659.8</v>
      </c>
      <c r="J144" s="101" t="s">
        <v>131</v>
      </c>
    </row>
    <row r="145" spans="1:9" ht="12.75">
      <c r="A145" s="65" t="s">
        <v>130</v>
      </c>
      <c r="B145" s="65"/>
      <c r="C145" s="66"/>
      <c r="D145" s="65"/>
      <c r="E145" s="65"/>
      <c r="F145" s="65"/>
      <c r="G145" s="65"/>
      <c r="H145" s="65"/>
      <c r="I145" s="74">
        <f>I144*0.14</f>
        <v>83392.37200000002</v>
      </c>
    </row>
    <row r="146" spans="1:9" ht="12.75">
      <c r="A146" s="65"/>
      <c r="B146" s="65"/>
      <c r="C146" s="66"/>
      <c r="D146" s="65"/>
      <c r="E146" s="65"/>
      <c r="F146" s="65"/>
      <c r="G146" s="65"/>
      <c r="H146" s="65"/>
      <c r="I146" s="74"/>
    </row>
    <row r="147" spans="1:9" ht="12.75">
      <c r="A147" s="65" t="s">
        <v>54</v>
      </c>
      <c r="B147" s="65"/>
      <c r="C147" s="66"/>
      <c r="D147" s="65"/>
      <c r="E147" s="65"/>
      <c r="F147" s="65"/>
      <c r="G147" s="65"/>
      <c r="H147" s="65"/>
      <c r="I147" s="74">
        <f>I145+I144</f>
        <v>679052.172</v>
      </c>
    </row>
    <row r="153" spans="1:4" ht="13.5">
      <c r="A153" s="126" t="s">
        <v>236</v>
      </c>
      <c r="B153"/>
      <c r="C153"/>
      <c r="D153"/>
    </row>
    <row r="154" spans="1:4" ht="13.5">
      <c r="A154" s="126" t="s">
        <v>237</v>
      </c>
      <c r="B154"/>
      <c r="C154"/>
      <c r="D154"/>
    </row>
    <row r="155" spans="1:4" ht="13.5">
      <c r="A155" s="126" t="s">
        <v>238</v>
      </c>
      <c r="B155" s="126">
        <v>1</v>
      </c>
      <c r="C155"/>
      <c r="D155" s="126" t="s">
        <v>239</v>
      </c>
    </row>
    <row r="156" spans="1:4" ht="13.5">
      <c r="A156" s="126" t="s">
        <v>240</v>
      </c>
      <c r="B156" s="126">
        <v>5</v>
      </c>
      <c r="C156" s="126" t="s">
        <v>241</v>
      </c>
      <c r="D156"/>
    </row>
    <row r="157" spans="1:4" ht="13.5">
      <c r="A157" s="126" t="s">
        <v>242</v>
      </c>
      <c r="B157" s="126">
        <v>5</v>
      </c>
      <c r="C157"/>
      <c r="D157" s="126" t="s">
        <v>243</v>
      </c>
    </row>
    <row r="158" spans="1:4" ht="13.5">
      <c r="A158" s="126" t="s">
        <v>244</v>
      </c>
      <c r="B158" s="126">
        <v>2</v>
      </c>
      <c r="C158"/>
      <c r="D158" s="126" t="s">
        <v>245</v>
      </c>
    </row>
    <row r="159" spans="1:4" ht="13.5">
      <c r="A159" s="126" t="s">
        <v>246</v>
      </c>
      <c r="B159" s="126">
        <v>2</v>
      </c>
      <c r="C159"/>
      <c r="D159" s="126" t="s">
        <v>247</v>
      </c>
    </row>
    <row r="160" spans="1:4" ht="13.5">
      <c r="A160" s="126" t="s">
        <v>248</v>
      </c>
      <c r="B160" s="127">
        <v>6685.76</v>
      </c>
      <c r="C160" s="126" t="s">
        <v>23</v>
      </c>
      <c r="D160"/>
    </row>
    <row r="161" spans="1:4" ht="13.5">
      <c r="A161" s="126" t="s">
        <v>249</v>
      </c>
      <c r="B161"/>
      <c r="C161"/>
      <c r="D161"/>
    </row>
    <row r="162" spans="1:4" ht="13.5">
      <c r="A162" s="126"/>
      <c r="B162"/>
      <c r="C162"/>
      <c r="D162"/>
    </row>
    <row r="163" spans="1:4" ht="13.5">
      <c r="A163" s="128"/>
      <c r="B163" s="126"/>
      <c r="C163"/>
      <c r="D163"/>
    </row>
    <row r="164" spans="1:2" ht="13.5">
      <c r="A164" s="126" t="s">
        <v>250</v>
      </c>
      <c r="B164"/>
    </row>
    <row r="165" spans="1:2" ht="13.5">
      <c r="A165" s="128">
        <v>10115</v>
      </c>
      <c r="B165" s="126" t="s">
        <v>251</v>
      </c>
    </row>
    <row r="166" spans="1:2" ht="13.5">
      <c r="A166" s="128">
        <v>3350</v>
      </c>
      <c r="B166" s="126" t="s">
        <v>159</v>
      </c>
    </row>
    <row r="167" spans="1:2" ht="13.5">
      <c r="A167" s="128">
        <v>2529</v>
      </c>
      <c r="B167" s="126" t="s">
        <v>160</v>
      </c>
    </row>
    <row r="168" spans="1:2" ht="13.5">
      <c r="A168" s="126">
        <v>2850</v>
      </c>
      <c r="B168" s="126" t="s">
        <v>161</v>
      </c>
    </row>
    <row r="169" spans="1:2" ht="13.5">
      <c r="A169" s="126">
        <v>300</v>
      </c>
      <c r="B169" s="126" t="s">
        <v>162</v>
      </c>
    </row>
    <row r="170" spans="1:2" ht="13.5">
      <c r="A170" s="128">
        <v>3356</v>
      </c>
      <c r="B170" s="126" t="s">
        <v>163</v>
      </c>
    </row>
    <row r="171" spans="1:2" ht="13.5">
      <c r="A171" s="128">
        <v>22500</v>
      </c>
      <c r="B171" s="126" t="s">
        <v>164</v>
      </c>
    </row>
  </sheetData>
  <sheetProtection/>
  <mergeCells count="7">
    <mergeCell ref="A132:B132"/>
    <mergeCell ref="A128:B128"/>
    <mergeCell ref="A124:B124"/>
    <mergeCell ref="A2:I2"/>
    <mergeCell ref="A3:I3"/>
    <mergeCell ref="A82:D82"/>
    <mergeCell ref="A77:D77"/>
  </mergeCells>
  <printOptions/>
  <pageMargins left="0.49" right="0.48" top="0.984251968503937" bottom="0.984251968503937" header="0.5118110236220472" footer="0.5118110236220472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9"/>
  <sheetViews>
    <sheetView tabSelected="1" view="pageBreakPreview" zoomScale="125" zoomScaleSheetLayoutView="125" workbookViewId="0" topLeftCell="A81">
      <selection activeCell="G120" sqref="G120"/>
    </sheetView>
  </sheetViews>
  <sheetFormatPr defaultColWidth="9.140625" defaultRowHeight="12.75"/>
  <cols>
    <col min="1" max="1" width="44.8515625" style="36" customWidth="1"/>
    <col min="2" max="2" width="9.00390625" style="106" customWidth="1"/>
    <col min="3" max="3" width="1.421875" style="106" customWidth="1"/>
    <col min="4" max="4" width="9.7109375" style="36" customWidth="1"/>
    <col min="5" max="5" width="7.8515625" style="36" customWidth="1"/>
    <col min="6" max="6" width="7.00390625" style="36" customWidth="1"/>
    <col min="7" max="7" width="8.00390625" style="36" customWidth="1"/>
    <col min="8" max="8" width="13.00390625" style="36" customWidth="1"/>
    <col min="9" max="9" width="19.140625" style="142" bestFit="1" customWidth="1"/>
    <col min="10" max="10" width="30.00390625" style="0" customWidth="1"/>
    <col min="11" max="11" width="49.421875" style="0" customWidth="1"/>
    <col min="12" max="12" width="24.140625" style="0" customWidth="1"/>
    <col min="13" max="13" width="16.140625" style="36" customWidth="1"/>
    <col min="14" max="16384" width="9.140625" style="36" customWidth="1"/>
  </cols>
  <sheetData>
    <row r="1" spans="1:9" ht="39" customHeight="1">
      <c r="A1" s="241" t="s">
        <v>265</v>
      </c>
      <c r="B1" s="242"/>
      <c r="C1" s="242"/>
      <c r="D1" s="242"/>
      <c r="E1" s="242"/>
      <c r="F1" s="242"/>
      <c r="G1" s="242"/>
      <c r="H1" s="140"/>
      <c r="I1" s="141"/>
    </row>
    <row r="2" spans="1:9" ht="12.75">
      <c r="A2" s="149" t="s">
        <v>23</v>
      </c>
      <c r="B2" s="149"/>
      <c r="C2" s="149"/>
      <c r="D2" s="149"/>
      <c r="E2" s="149"/>
      <c r="F2" s="149"/>
      <c r="G2" s="149"/>
      <c r="H2" s="243"/>
      <c r="I2" s="243"/>
    </row>
    <row r="3" spans="1:12" ht="42">
      <c r="A3" s="175" t="s">
        <v>16</v>
      </c>
      <c r="B3" s="176" t="s">
        <v>210</v>
      </c>
      <c r="C3" s="177"/>
      <c r="D3" s="176" t="s">
        <v>211</v>
      </c>
      <c r="E3" s="178" t="s">
        <v>17</v>
      </c>
      <c r="F3" s="179" t="s">
        <v>66</v>
      </c>
      <c r="G3" s="180" t="s">
        <v>212</v>
      </c>
      <c r="H3"/>
      <c r="I3"/>
      <c r="K3" s="36"/>
      <c r="L3" s="36"/>
    </row>
    <row r="4" spans="1:12" ht="13.5">
      <c r="A4" s="143" t="s">
        <v>213</v>
      </c>
      <c r="B4" s="171">
        <v>75000</v>
      </c>
      <c r="C4" s="165"/>
      <c r="D4" s="171">
        <v>7500</v>
      </c>
      <c r="E4" s="144">
        <v>0.1</v>
      </c>
      <c r="F4" s="162">
        <v>12</v>
      </c>
      <c r="G4" s="158">
        <f>D4*F4*E4</f>
        <v>9000</v>
      </c>
      <c r="H4" t="s">
        <v>23</v>
      </c>
      <c r="I4"/>
      <c r="K4" s="36"/>
      <c r="L4" s="36"/>
    </row>
    <row r="5" spans="1:12" ht="13.5">
      <c r="A5" s="143" t="s">
        <v>214</v>
      </c>
      <c r="B5" s="172">
        <v>50000</v>
      </c>
      <c r="C5" s="166"/>
      <c r="D5" s="171">
        <v>4560</v>
      </c>
      <c r="E5" s="144">
        <v>1</v>
      </c>
      <c r="F5" s="162">
        <v>12</v>
      </c>
      <c r="G5" s="158">
        <f>D5*F5*E5</f>
        <v>54720</v>
      </c>
      <c r="H5" t="s">
        <v>23</v>
      </c>
      <c r="I5"/>
      <c r="K5" s="36"/>
      <c r="L5" s="36"/>
    </row>
    <row r="6" spans="1:12" ht="13.5">
      <c r="A6" s="150" t="s">
        <v>215</v>
      </c>
      <c r="B6" s="173" t="s">
        <v>23</v>
      </c>
      <c r="C6" s="167"/>
      <c r="D6" s="174"/>
      <c r="E6" s="144"/>
      <c r="F6" s="162"/>
      <c r="G6" s="244">
        <f>SUM(G4:G5)</f>
        <v>63720</v>
      </c>
      <c r="H6"/>
      <c r="I6"/>
      <c r="K6" s="36"/>
      <c r="L6" s="36"/>
    </row>
    <row r="7" spans="1:12" ht="13.5">
      <c r="A7" s="145"/>
      <c r="B7" s="173"/>
      <c r="C7" s="167"/>
      <c r="D7" s="174"/>
      <c r="E7" s="144"/>
      <c r="F7" s="162"/>
      <c r="G7" s="161"/>
      <c r="H7"/>
      <c r="I7"/>
      <c r="K7" s="36"/>
      <c r="L7" s="36"/>
    </row>
    <row r="8" spans="1:12" ht="13.5">
      <c r="A8" s="147" t="s">
        <v>216</v>
      </c>
      <c r="B8" s="173" t="s">
        <v>23</v>
      </c>
      <c r="C8" s="167"/>
      <c r="D8" s="174"/>
      <c r="E8" s="144"/>
      <c r="F8" s="162"/>
      <c r="G8" s="158"/>
      <c r="H8"/>
      <c r="I8"/>
      <c r="K8" s="36"/>
      <c r="L8" s="36"/>
    </row>
    <row r="9" spans="1:12" ht="13.5">
      <c r="A9" s="145"/>
      <c r="B9" s="173"/>
      <c r="C9" s="167"/>
      <c r="D9" s="174"/>
      <c r="E9" s="144"/>
      <c r="F9" s="162"/>
      <c r="G9" s="158"/>
      <c r="H9"/>
      <c r="I9"/>
      <c r="K9" s="36"/>
      <c r="L9" s="36"/>
    </row>
    <row r="10" spans="1:12" ht="13.5">
      <c r="A10" s="145" t="s">
        <v>217</v>
      </c>
      <c r="B10" s="173" t="s">
        <v>23</v>
      </c>
      <c r="C10" s="167"/>
      <c r="D10" s="174"/>
      <c r="E10" s="144"/>
      <c r="F10" s="162"/>
      <c r="G10" s="158" t="s">
        <v>23</v>
      </c>
      <c r="H10"/>
      <c r="I10"/>
      <c r="K10" s="36"/>
      <c r="L10" s="36"/>
    </row>
    <row r="11" spans="1:12" ht="13.5">
      <c r="A11" s="143" t="s">
        <v>24</v>
      </c>
      <c r="B11" s="173">
        <v>15000</v>
      </c>
      <c r="C11" s="167"/>
      <c r="D11" s="174">
        <v>1200</v>
      </c>
      <c r="E11" s="168">
        <v>1</v>
      </c>
      <c r="F11" s="162">
        <v>3</v>
      </c>
      <c r="G11" s="158">
        <f>D11*F11</f>
        <v>3600</v>
      </c>
      <c r="H11"/>
      <c r="I11"/>
      <c r="K11" s="36"/>
      <c r="L11" s="36"/>
    </row>
    <row r="12" spans="1:12" ht="13.5">
      <c r="A12" s="143" t="s">
        <v>257</v>
      </c>
      <c r="B12" s="173">
        <v>8000</v>
      </c>
      <c r="C12" s="167"/>
      <c r="D12" s="174">
        <v>650</v>
      </c>
      <c r="E12" s="168">
        <v>1</v>
      </c>
      <c r="F12" s="162">
        <v>3</v>
      </c>
      <c r="G12" s="158">
        <f>D12*F12</f>
        <v>1950</v>
      </c>
      <c r="H12"/>
      <c r="I12"/>
      <c r="K12" s="36"/>
      <c r="L12" s="36"/>
    </row>
    <row r="13" spans="1:12" ht="13.5">
      <c r="A13" s="143" t="s">
        <v>257</v>
      </c>
      <c r="B13" s="173">
        <v>8000</v>
      </c>
      <c r="C13" s="167"/>
      <c r="D13" s="174">
        <v>650</v>
      </c>
      <c r="E13" s="168">
        <v>1</v>
      </c>
      <c r="F13" s="162">
        <v>3</v>
      </c>
      <c r="G13" s="158">
        <f>D13*F13</f>
        <v>1950</v>
      </c>
      <c r="H13"/>
      <c r="I13"/>
      <c r="K13" s="36"/>
      <c r="L13" s="36"/>
    </row>
    <row r="14" spans="1:12" ht="13.5">
      <c r="A14" s="143" t="s">
        <v>258</v>
      </c>
      <c r="B14" s="173">
        <v>6000</v>
      </c>
      <c r="C14" s="167"/>
      <c r="D14" s="174">
        <v>500</v>
      </c>
      <c r="E14" s="168">
        <v>1</v>
      </c>
      <c r="F14" s="162">
        <v>3</v>
      </c>
      <c r="G14" s="158">
        <f>D14*F14</f>
        <v>1500</v>
      </c>
      <c r="H14"/>
      <c r="I14"/>
      <c r="K14" s="36"/>
      <c r="L14" s="36"/>
    </row>
    <row r="15" spans="1:12" ht="13.5">
      <c r="A15" s="150" t="s">
        <v>259</v>
      </c>
      <c r="B15" s="173" t="s">
        <v>23</v>
      </c>
      <c r="C15" s="167"/>
      <c r="D15" s="174"/>
      <c r="E15" s="169"/>
      <c r="F15" s="163"/>
      <c r="G15" s="160">
        <f>SUM(G11:G14)</f>
        <v>9000</v>
      </c>
      <c r="H15"/>
      <c r="I15"/>
      <c r="K15" s="36"/>
      <c r="L15" s="36"/>
    </row>
    <row r="16" spans="1:12" ht="13.5">
      <c r="A16" s="145"/>
      <c r="B16" s="173"/>
      <c r="C16" s="167"/>
      <c r="D16" s="174"/>
      <c r="E16" s="168"/>
      <c r="F16" s="162"/>
      <c r="G16" s="158"/>
      <c r="H16"/>
      <c r="I16"/>
      <c r="K16" s="36"/>
      <c r="L16" s="36"/>
    </row>
    <row r="17" spans="1:12" ht="13.5">
      <c r="A17" s="145" t="s">
        <v>260</v>
      </c>
      <c r="B17" s="173" t="s">
        <v>23</v>
      </c>
      <c r="C17" s="167"/>
      <c r="D17" s="174"/>
      <c r="E17" s="168"/>
      <c r="F17" s="162"/>
      <c r="G17" s="158" t="s">
        <v>23</v>
      </c>
      <c r="H17"/>
      <c r="I17"/>
      <c r="K17" s="36"/>
      <c r="L17" s="36"/>
    </row>
    <row r="18" spans="1:12" ht="13.5">
      <c r="A18" s="143" t="s">
        <v>24</v>
      </c>
      <c r="B18" s="173">
        <v>15000</v>
      </c>
      <c r="C18" s="167"/>
      <c r="D18" s="174">
        <v>1200</v>
      </c>
      <c r="E18" s="168">
        <v>1</v>
      </c>
      <c r="F18" s="162">
        <v>6</v>
      </c>
      <c r="G18" s="158">
        <f>D18*F18</f>
        <v>7200</v>
      </c>
      <c r="H18"/>
      <c r="I18"/>
      <c r="K18" s="36"/>
      <c r="L18" s="36"/>
    </row>
    <row r="19" spans="1:12" ht="13.5">
      <c r="A19" s="143" t="s">
        <v>261</v>
      </c>
      <c r="B19" s="173">
        <v>8000</v>
      </c>
      <c r="C19" s="167"/>
      <c r="D19" s="174">
        <v>650</v>
      </c>
      <c r="E19" s="168">
        <v>1</v>
      </c>
      <c r="F19" s="162">
        <v>6</v>
      </c>
      <c r="G19" s="158">
        <f aca="true" t="shared" si="0" ref="G19:G26">D19*F19</f>
        <v>3900</v>
      </c>
      <c r="H19"/>
      <c r="I19"/>
      <c r="K19" s="36"/>
      <c r="L19" s="36"/>
    </row>
    <row r="20" spans="1:12" ht="13.5">
      <c r="A20" s="143" t="s">
        <v>261</v>
      </c>
      <c r="B20" s="173">
        <v>8000</v>
      </c>
      <c r="C20" s="167"/>
      <c r="D20" s="174">
        <v>650</v>
      </c>
      <c r="E20" s="168">
        <v>1</v>
      </c>
      <c r="F20" s="162">
        <v>6</v>
      </c>
      <c r="G20" s="158">
        <f t="shared" si="0"/>
        <v>3900</v>
      </c>
      <c r="H20"/>
      <c r="I20"/>
      <c r="K20" s="36"/>
      <c r="L20" s="36"/>
    </row>
    <row r="21" spans="1:12" ht="13.5">
      <c r="A21" s="143" t="s">
        <v>261</v>
      </c>
      <c r="B21" s="173">
        <v>8000</v>
      </c>
      <c r="C21" s="167"/>
      <c r="D21" s="174">
        <v>650</v>
      </c>
      <c r="E21" s="168">
        <v>1</v>
      </c>
      <c r="F21" s="162">
        <v>6</v>
      </c>
      <c r="G21" s="158">
        <f t="shared" si="0"/>
        <v>3900</v>
      </c>
      <c r="H21"/>
      <c r="I21"/>
      <c r="K21" s="36"/>
      <c r="L21" s="36"/>
    </row>
    <row r="22" spans="1:16" ht="13.5">
      <c r="A22" s="143" t="s">
        <v>262</v>
      </c>
      <c r="B22" s="173">
        <f>D22*12</f>
        <v>6000</v>
      </c>
      <c r="C22" s="167"/>
      <c r="D22" s="174">
        <v>500</v>
      </c>
      <c r="E22" s="168">
        <v>1</v>
      </c>
      <c r="F22" s="162">
        <v>6</v>
      </c>
      <c r="G22" s="158">
        <f t="shared" si="0"/>
        <v>3000</v>
      </c>
      <c r="H22"/>
      <c r="I22"/>
      <c r="K22" s="50"/>
      <c r="L22" s="50"/>
      <c r="M22" s="50"/>
      <c r="N22" s="50"/>
      <c r="O22" s="50"/>
      <c r="P22" s="50"/>
    </row>
    <row r="23" spans="1:16" ht="13.5">
      <c r="A23" s="143" t="s">
        <v>258</v>
      </c>
      <c r="B23" s="173">
        <f>D23*12</f>
        <v>6000</v>
      </c>
      <c r="C23" s="167"/>
      <c r="D23" s="174">
        <v>500</v>
      </c>
      <c r="E23" s="168">
        <v>1</v>
      </c>
      <c r="F23" s="162">
        <v>6</v>
      </c>
      <c r="G23" s="158">
        <f>D23*F23</f>
        <v>3000</v>
      </c>
      <c r="H23"/>
      <c r="I23"/>
      <c r="K23" s="50"/>
      <c r="L23" s="50"/>
      <c r="M23" s="50"/>
      <c r="N23" s="50"/>
      <c r="O23" s="50"/>
      <c r="P23" s="50"/>
    </row>
    <row r="24" spans="1:16" ht="13.5">
      <c r="A24" s="143" t="s">
        <v>60</v>
      </c>
      <c r="B24" s="173">
        <f>D24*12</f>
        <v>18000</v>
      </c>
      <c r="C24" s="167"/>
      <c r="D24" s="174">
        <v>1500</v>
      </c>
      <c r="E24" s="168">
        <v>1</v>
      </c>
      <c r="F24" s="164">
        <v>6</v>
      </c>
      <c r="G24" s="158">
        <f t="shared" si="0"/>
        <v>9000</v>
      </c>
      <c r="H24"/>
      <c r="I24"/>
      <c r="K24" s="50"/>
      <c r="L24" s="50"/>
      <c r="M24" s="50"/>
      <c r="N24" s="50"/>
      <c r="O24" s="50"/>
      <c r="P24" s="50"/>
    </row>
    <row r="25" spans="1:12" ht="13.5">
      <c r="A25" s="143" t="s">
        <v>25</v>
      </c>
      <c r="B25" s="173">
        <f>D25*12</f>
        <v>6000</v>
      </c>
      <c r="C25" s="167"/>
      <c r="D25" s="174">
        <v>500</v>
      </c>
      <c r="E25" s="168">
        <v>1</v>
      </c>
      <c r="F25" s="164">
        <v>6</v>
      </c>
      <c r="G25" s="158">
        <f t="shared" si="0"/>
        <v>3000</v>
      </c>
      <c r="H25"/>
      <c r="I25"/>
      <c r="K25" s="36"/>
      <c r="L25" s="36"/>
    </row>
    <row r="26" spans="1:12" ht="13.5">
      <c r="A26" s="143" t="s">
        <v>26</v>
      </c>
      <c r="B26" s="173">
        <v>2500</v>
      </c>
      <c r="C26" s="167"/>
      <c r="D26" s="174">
        <v>200</v>
      </c>
      <c r="E26" s="170">
        <v>1</v>
      </c>
      <c r="F26" s="164">
        <v>6</v>
      </c>
      <c r="G26" s="158">
        <f t="shared" si="0"/>
        <v>1200</v>
      </c>
      <c r="H26"/>
      <c r="I26"/>
      <c r="K26" s="36"/>
      <c r="L26" s="36"/>
    </row>
    <row r="27" spans="1:12" ht="13.5">
      <c r="A27" s="150" t="s">
        <v>263</v>
      </c>
      <c r="B27" s="146" t="s">
        <v>23</v>
      </c>
      <c r="C27" s="146"/>
      <c r="D27" s="151"/>
      <c r="E27" s="152"/>
      <c r="F27" s="153"/>
      <c r="G27" s="160">
        <f>SUM(G18:G26)</f>
        <v>38100</v>
      </c>
      <c r="H27"/>
      <c r="I27"/>
      <c r="K27" s="36"/>
      <c r="L27" s="36"/>
    </row>
    <row r="28" spans="1:12" ht="13.5">
      <c r="A28" s="150"/>
      <c r="B28" s="146"/>
      <c r="C28" s="146"/>
      <c r="D28" s="151"/>
      <c r="E28" s="152"/>
      <c r="F28" s="153"/>
      <c r="G28" s="158"/>
      <c r="H28"/>
      <c r="I28"/>
      <c r="K28" s="36"/>
      <c r="L28" s="36"/>
    </row>
    <row r="29" spans="1:12" ht="13.5">
      <c r="A29" s="184" t="s">
        <v>264</v>
      </c>
      <c r="B29" s="154"/>
      <c r="C29" s="154"/>
      <c r="D29" s="145"/>
      <c r="E29" s="155" t="s">
        <v>23</v>
      </c>
      <c r="F29" s="145"/>
      <c r="G29" s="160">
        <f>G6+G15+G27</f>
        <v>110820</v>
      </c>
      <c r="H29"/>
      <c r="I29"/>
      <c r="K29" s="36"/>
      <c r="L29" s="36"/>
    </row>
    <row r="30" spans="1:12" ht="14.25" customHeight="1">
      <c r="A30" s="145"/>
      <c r="B30" s="156"/>
      <c r="C30" s="156"/>
      <c r="D30" s="19"/>
      <c r="E30" s="20"/>
      <c r="F30" s="19"/>
      <c r="G30" s="157"/>
      <c r="H30"/>
      <c r="I30"/>
      <c r="K30" s="36"/>
      <c r="L30" s="36"/>
    </row>
    <row r="31" spans="1:12" ht="31.5" customHeight="1">
      <c r="A31" s="204" t="s">
        <v>266</v>
      </c>
      <c r="B31" s="205"/>
      <c r="C31" s="205"/>
      <c r="D31" s="206"/>
      <c r="E31" s="207" t="s">
        <v>268</v>
      </c>
      <c r="F31" s="208" t="s">
        <v>31</v>
      </c>
      <c r="G31" s="209" t="s">
        <v>267</v>
      </c>
      <c r="H31"/>
      <c r="I31"/>
      <c r="K31" s="36"/>
      <c r="L31" s="36"/>
    </row>
    <row r="32" spans="1:12" ht="14.25" customHeight="1">
      <c r="A32" s="145" t="s">
        <v>269</v>
      </c>
      <c r="B32" s="181"/>
      <c r="C32" s="181"/>
      <c r="D32" s="143"/>
      <c r="E32" s="185"/>
      <c r="F32" s="183"/>
      <c r="G32" s="186"/>
      <c r="H32"/>
      <c r="I32"/>
      <c r="K32" s="36"/>
      <c r="L32" s="36"/>
    </row>
    <row r="33" spans="1:12" ht="14.25" customHeight="1">
      <c r="A33" s="143" t="s">
        <v>199</v>
      </c>
      <c r="B33" s="181"/>
      <c r="C33" s="181"/>
      <c r="D33" s="143"/>
      <c r="E33" s="185">
        <v>2</v>
      </c>
      <c r="F33" s="187">
        <v>100</v>
      </c>
      <c r="G33" s="158">
        <f>E33*F33</f>
        <v>200</v>
      </c>
      <c r="H33"/>
      <c r="I33"/>
      <c r="K33" s="36"/>
      <c r="L33" s="36"/>
    </row>
    <row r="34" spans="1:12" ht="14.25" customHeight="1">
      <c r="A34" s="188" t="s">
        <v>32</v>
      </c>
      <c r="B34" s="189"/>
      <c r="C34" s="189"/>
      <c r="D34" s="143"/>
      <c r="E34" s="190">
        <v>10</v>
      </c>
      <c r="F34" s="187">
        <v>5</v>
      </c>
      <c r="G34" s="158">
        <f>E34*F34</f>
        <v>50</v>
      </c>
      <c r="H34"/>
      <c r="I34"/>
      <c r="K34" s="36"/>
      <c r="L34" s="36"/>
    </row>
    <row r="35" spans="1:12" ht="14.25" customHeight="1">
      <c r="A35" s="188" t="s">
        <v>80</v>
      </c>
      <c r="B35" s="189"/>
      <c r="C35" s="189"/>
      <c r="D35" s="143"/>
      <c r="E35" s="185">
        <v>10</v>
      </c>
      <c r="F35" s="187">
        <v>25</v>
      </c>
      <c r="G35" s="158">
        <f>E35*F35</f>
        <v>250</v>
      </c>
      <c r="H35"/>
      <c r="I35"/>
      <c r="K35" s="36"/>
      <c r="L35" s="36"/>
    </row>
    <row r="36" spans="1:12" ht="14.25" customHeight="1">
      <c r="A36" s="150" t="s">
        <v>168</v>
      </c>
      <c r="B36" s="181"/>
      <c r="C36" s="181"/>
      <c r="D36" s="143"/>
      <c r="E36" s="185"/>
      <c r="F36" s="187"/>
      <c r="G36" s="160">
        <f>SUM(G33:G35)</f>
        <v>500</v>
      </c>
      <c r="H36"/>
      <c r="I36"/>
      <c r="K36" s="36"/>
      <c r="L36" s="36"/>
    </row>
    <row r="37" spans="1:12" ht="14.25" customHeight="1">
      <c r="A37" s="147"/>
      <c r="B37" s="181"/>
      <c r="C37" s="181"/>
      <c r="D37" s="143"/>
      <c r="E37" s="182"/>
      <c r="F37" s="191"/>
      <c r="G37" s="159"/>
      <c r="H37"/>
      <c r="I37"/>
      <c r="K37" s="36"/>
      <c r="L37" s="36"/>
    </row>
    <row r="38" spans="1:12" ht="14.25" customHeight="1">
      <c r="A38" s="145" t="s">
        <v>270</v>
      </c>
      <c r="B38" s="181"/>
      <c r="C38" s="181"/>
      <c r="D38" s="143"/>
      <c r="E38" s="185"/>
      <c r="F38" s="187"/>
      <c r="G38" s="158"/>
      <c r="H38"/>
      <c r="I38"/>
      <c r="K38" s="36"/>
      <c r="L38" s="36"/>
    </row>
    <row r="39" spans="1:12" ht="14.25" customHeight="1">
      <c r="A39" s="143" t="s">
        <v>3</v>
      </c>
      <c r="B39" s="181"/>
      <c r="C39" s="181"/>
      <c r="D39" s="143"/>
      <c r="E39" s="185">
        <v>5</v>
      </c>
      <c r="F39" s="187">
        <v>100</v>
      </c>
      <c r="G39" s="158">
        <f>E39*F39</f>
        <v>500</v>
      </c>
      <c r="H39"/>
      <c r="I39"/>
      <c r="K39" s="36"/>
      <c r="L39" s="36"/>
    </row>
    <row r="40" spans="1:12" ht="14.25" customHeight="1">
      <c r="A40" s="188" t="s">
        <v>271</v>
      </c>
      <c r="B40" s="181"/>
      <c r="C40" s="181"/>
      <c r="D40" s="143"/>
      <c r="E40" s="185">
        <v>12</v>
      </c>
      <c r="F40" s="187">
        <v>10</v>
      </c>
      <c r="G40" s="158">
        <f>E40*F40</f>
        <v>120</v>
      </c>
      <c r="H40"/>
      <c r="I40"/>
      <c r="K40" s="36"/>
      <c r="L40" s="36"/>
    </row>
    <row r="41" spans="1:12" ht="14.25" customHeight="1">
      <c r="A41" s="188" t="s">
        <v>80</v>
      </c>
      <c r="B41" s="189"/>
      <c r="C41" s="189"/>
      <c r="D41" s="143"/>
      <c r="E41" s="185">
        <v>60</v>
      </c>
      <c r="F41" s="187">
        <v>25</v>
      </c>
      <c r="G41" s="158">
        <f>E41*F41</f>
        <v>1500</v>
      </c>
      <c r="H41"/>
      <c r="I41"/>
      <c r="K41" s="36"/>
      <c r="L41" s="36"/>
    </row>
    <row r="42" spans="1:12" ht="14.25" customHeight="1">
      <c r="A42" s="150" t="s">
        <v>168</v>
      </c>
      <c r="B42" s="181"/>
      <c r="C42" s="181"/>
      <c r="D42" s="143"/>
      <c r="E42" s="185"/>
      <c r="F42" s="187"/>
      <c r="G42" s="160">
        <f>SUM(G39:G41)</f>
        <v>2120</v>
      </c>
      <c r="H42"/>
      <c r="I42"/>
      <c r="K42" s="36"/>
      <c r="L42" s="36"/>
    </row>
    <row r="43" spans="1:12" ht="31.5" customHeight="1">
      <c r="A43" s="204" t="s">
        <v>254</v>
      </c>
      <c r="B43" s="205"/>
      <c r="C43" s="205"/>
      <c r="D43" s="206"/>
      <c r="E43" s="207" t="s">
        <v>268</v>
      </c>
      <c r="F43" s="208" t="s">
        <v>31</v>
      </c>
      <c r="G43" s="209" t="s">
        <v>267</v>
      </c>
      <c r="H43"/>
      <c r="I43"/>
      <c r="K43" s="36"/>
      <c r="L43" s="36"/>
    </row>
    <row r="44" spans="1:14" ht="13.5">
      <c r="A44" s="145" t="s">
        <v>272</v>
      </c>
      <c r="B44" s="181"/>
      <c r="C44" s="181"/>
      <c r="D44" s="143"/>
      <c r="E44" s="185"/>
      <c r="F44" s="187"/>
      <c r="G44" s="158"/>
      <c r="H44"/>
      <c r="I44"/>
      <c r="K44" s="50"/>
      <c r="L44" s="50"/>
      <c r="M44" s="50"/>
      <c r="N44" s="50"/>
    </row>
    <row r="45" spans="1:14" ht="13.5">
      <c r="A45" s="143" t="s">
        <v>34</v>
      </c>
      <c r="B45" s="181"/>
      <c r="C45" s="181"/>
      <c r="D45" s="143"/>
      <c r="E45" s="185">
        <v>10</v>
      </c>
      <c r="F45" s="187">
        <v>100</v>
      </c>
      <c r="G45" s="158">
        <f>E45*F45</f>
        <v>1000</v>
      </c>
      <c r="H45"/>
      <c r="I45"/>
      <c r="K45" s="50"/>
      <c r="L45" s="50"/>
      <c r="M45" s="50"/>
      <c r="N45" s="50"/>
    </row>
    <row r="46" spans="1:12" ht="13.5">
      <c r="A46" s="188" t="s">
        <v>271</v>
      </c>
      <c r="B46" s="181"/>
      <c r="C46" s="181"/>
      <c r="D46" s="143"/>
      <c r="E46" s="192">
        <v>14</v>
      </c>
      <c r="F46" s="187">
        <v>15</v>
      </c>
      <c r="G46" s="158">
        <f>E46*F46</f>
        <v>210</v>
      </c>
      <c r="H46"/>
      <c r="I46"/>
      <c r="K46" s="36"/>
      <c r="L46" s="36"/>
    </row>
    <row r="47" spans="1:12" ht="13.5">
      <c r="A47" s="188" t="s">
        <v>80</v>
      </c>
      <c r="B47" s="189"/>
      <c r="C47" s="189"/>
      <c r="D47" s="143"/>
      <c r="E47" s="192">
        <v>140</v>
      </c>
      <c r="F47" s="187">
        <v>25</v>
      </c>
      <c r="G47" s="158">
        <f>E47*F47</f>
        <v>3500</v>
      </c>
      <c r="H47"/>
      <c r="I47"/>
      <c r="K47" s="36"/>
      <c r="L47" s="36"/>
    </row>
    <row r="48" spans="1:12" ht="14.25" customHeight="1">
      <c r="A48" s="150" t="s">
        <v>168</v>
      </c>
      <c r="B48" s="181"/>
      <c r="C48" s="181"/>
      <c r="D48" s="143"/>
      <c r="E48" s="185"/>
      <c r="F48" s="187"/>
      <c r="G48" s="160">
        <f>SUM(G45:G47)</f>
        <v>4710</v>
      </c>
      <c r="H48"/>
      <c r="I48"/>
      <c r="K48" s="36"/>
      <c r="L48" s="36"/>
    </row>
    <row r="49" spans="1:12" ht="13.5">
      <c r="A49" s="19"/>
      <c r="B49" s="156"/>
      <c r="C49" s="156"/>
      <c r="D49" s="19"/>
      <c r="E49" s="26"/>
      <c r="F49" s="187"/>
      <c r="G49" s="158"/>
      <c r="H49"/>
      <c r="I49"/>
      <c r="K49" s="132"/>
      <c r="L49" s="131"/>
    </row>
    <row r="50" spans="1:13" ht="13.5">
      <c r="A50" s="145" t="s">
        <v>273</v>
      </c>
      <c r="B50" s="181"/>
      <c r="C50" s="181"/>
      <c r="D50" s="143"/>
      <c r="E50" s="185"/>
      <c r="F50" s="187"/>
      <c r="G50" s="158"/>
      <c r="H50"/>
      <c r="I50"/>
      <c r="K50" s="133"/>
      <c r="L50" s="134"/>
      <c r="M50" s="50"/>
    </row>
    <row r="51" spans="1:12" ht="13.5">
      <c r="A51" s="143" t="s">
        <v>34</v>
      </c>
      <c r="B51" s="181"/>
      <c r="C51" s="181"/>
      <c r="D51" s="143"/>
      <c r="E51" s="185">
        <v>10</v>
      </c>
      <c r="F51" s="187">
        <v>100</v>
      </c>
      <c r="G51" s="158">
        <f>E51*F51</f>
        <v>1000</v>
      </c>
      <c r="H51"/>
      <c r="I51"/>
      <c r="K51" s="133"/>
      <c r="L51" s="131"/>
    </row>
    <row r="52" spans="1:12" ht="13.5">
      <c r="A52" s="188" t="s">
        <v>32</v>
      </c>
      <c r="B52" s="189"/>
      <c r="C52" s="189"/>
      <c r="D52" s="143"/>
      <c r="E52" s="185">
        <v>20</v>
      </c>
      <c r="F52" s="187">
        <v>10</v>
      </c>
      <c r="G52" s="158">
        <f>E52*F52</f>
        <v>200</v>
      </c>
      <c r="H52"/>
      <c r="I52"/>
      <c r="K52" s="133"/>
      <c r="L52" s="131"/>
    </row>
    <row r="53" spans="1:12" ht="13.5">
      <c r="A53" s="188" t="s">
        <v>33</v>
      </c>
      <c r="B53" s="189"/>
      <c r="C53" s="189"/>
      <c r="D53" s="143"/>
      <c r="E53" s="185">
        <v>200</v>
      </c>
      <c r="F53" s="187">
        <v>25</v>
      </c>
      <c r="G53" s="158">
        <f>E53*F53</f>
        <v>5000</v>
      </c>
      <c r="H53"/>
      <c r="I53"/>
      <c r="K53" s="133"/>
      <c r="L53" s="131"/>
    </row>
    <row r="54" spans="1:12" ht="14.25" customHeight="1">
      <c r="A54" s="150" t="s">
        <v>168</v>
      </c>
      <c r="B54" s="181"/>
      <c r="C54" s="181"/>
      <c r="D54" s="143"/>
      <c r="E54" s="185"/>
      <c r="F54" s="187"/>
      <c r="G54" s="160">
        <f>SUM(G51:G53)</f>
        <v>6200</v>
      </c>
      <c r="H54"/>
      <c r="I54"/>
      <c r="K54" s="36"/>
      <c r="L54" s="36"/>
    </row>
    <row r="55" spans="1:12" ht="13.5">
      <c r="A55" s="143"/>
      <c r="B55" s="181"/>
      <c r="C55" s="181"/>
      <c r="D55" s="143"/>
      <c r="E55" s="185"/>
      <c r="F55" s="187"/>
      <c r="G55" s="158"/>
      <c r="H55"/>
      <c r="I55"/>
      <c r="K55" s="133"/>
      <c r="L55" s="131"/>
    </row>
    <row r="56" spans="1:12" ht="13.5">
      <c r="A56" s="145" t="s">
        <v>274</v>
      </c>
      <c r="B56" s="181"/>
      <c r="C56" s="181"/>
      <c r="D56" s="143"/>
      <c r="E56" s="185"/>
      <c r="F56" s="187"/>
      <c r="G56" s="158"/>
      <c r="H56"/>
      <c r="I56"/>
      <c r="K56" s="133"/>
      <c r="L56" s="21"/>
    </row>
    <row r="57" spans="1:12" ht="13.5">
      <c r="A57" s="143" t="s">
        <v>83</v>
      </c>
      <c r="B57" s="181"/>
      <c r="C57" s="181"/>
      <c r="D57" s="143"/>
      <c r="E57" s="185">
        <v>0.5</v>
      </c>
      <c r="F57" s="187">
        <v>100</v>
      </c>
      <c r="G57" s="158">
        <f>E57*F57</f>
        <v>50</v>
      </c>
      <c r="H57"/>
      <c r="I57"/>
      <c r="K57" s="133"/>
      <c r="L57" s="21"/>
    </row>
    <row r="58" spans="1:12" ht="13.5">
      <c r="A58" s="188" t="s">
        <v>32</v>
      </c>
      <c r="B58" s="189"/>
      <c r="C58" s="189"/>
      <c r="D58" s="188"/>
      <c r="E58" s="185">
        <v>24</v>
      </c>
      <c r="F58" s="187">
        <v>5</v>
      </c>
      <c r="G58" s="158">
        <f>E58*F58</f>
        <v>120</v>
      </c>
      <c r="H58"/>
      <c r="I58"/>
      <c r="K58" s="133"/>
      <c r="L58" s="21"/>
    </row>
    <row r="59" spans="1:12" ht="15" customHeight="1">
      <c r="A59" s="148" t="s">
        <v>91</v>
      </c>
      <c r="B59" s="148"/>
      <c r="C59" s="148"/>
      <c r="D59" s="148"/>
      <c r="E59" s="185">
        <v>24</v>
      </c>
      <c r="F59" s="187">
        <v>10</v>
      </c>
      <c r="G59" s="158">
        <f>E59*F59</f>
        <v>240</v>
      </c>
      <c r="H59"/>
      <c r="I59"/>
      <c r="K59" s="133"/>
      <c r="L59" s="21"/>
    </row>
    <row r="60" spans="1:12" ht="14.25" customHeight="1">
      <c r="A60" s="150" t="s">
        <v>168</v>
      </c>
      <c r="B60" s="181"/>
      <c r="C60" s="181"/>
      <c r="D60" s="143"/>
      <c r="E60" s="185"/>
      <c r="F60" s="187"/>
      <c r="G60" s="160">
        <f>SUM(G57:G59)</f>
        <v>410</v>
      </c>
      <c r="H60"/>
      <c r="I60"/>
      <c r="K60" s="36"/>
      <c r="L60" s="36"/>
    </row>
    <row r="61" spans="1:12" ht="13.5">
      <c r="A61" s="143"/>
      <c r="B61" s="181"/>
      <c r="C61" s="181"/>
      <c r="D61" s="143"/>
      <c r="E61" s="185"/>
      <c r="F61" s="187"/>
      <c r="G61" s="158"/>
      <c r="H61"/>
      <c r="I61"/>
      <c r="K61" s="133"/>
      <c r="L61" s="21"/>
    </row>
    <row r="62" spans="1:22" ht="15">
      <c r="A62" s="145" t="s">
        <v>275</v>
      </c>
      <c r="B62" s="181"/>
      <c r="C62" s="181"/>
      <c r="D62" s="143"/>
      <c r="E62" s="185"/>
      <c r="F62" s="187"/>
      <c r="G62" s="158"/>
      <c r="H62"/>
      <c r="I62"/>
      <c r="K62" s="135"/>
      <c r="L62" s="21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12" ht="13.5">
      <c r="A63" s="143" t="s">
        <v>169</v>
      </c>
      <c r="B63" s="181"/>
      <c r="C63" s="181"/>
      <c r="D63" s="143"/>
      <c r="E63" s="185">
        <v>0.5</v>
      </c>
      <c r="F63" s="187">
        <v>100</v>
      </c>
      <c r="G63" s="158">
        <f>E63*F63</f>
        <v>50</v>
      </c>
      <c r="H63"/>
      <c r="I63"/>
      <c r="K63" s="132"/>
      <c r="L63" s="21"/>
    </row>
    <row r="64" spans="1:12" ht="13.5">
      <c r="A64" s="188" t="s">
        <v>32</v>
      </c>
      <c r="B64" s="189"/>
      <c r="C64" s="189"/>
      <c r="D64" s="188"/>
      <c r="E64" s="185">
        <v>25</v>
      </c>
      <c r="F64" s="187">
        <v>5</v>
      </c>
      <c r="G64" s="158">
        <f>E64*F64</f>
        <v>125</v>
      </c>
      <c r="H64"/>
      <c r="I64"/>
      <c r="K64" s="133"/>
      <c r="L64" s="131"/>
    </row>
    <row r="65" spans="1:12" ht="14.25" customHeight="1">
      <c r="A65" s="211" t="s">
        <v>93</v>
      </c>
      <c r="B65" s="211"/>
      <c r="C65" s="211"/>
      <c r="D65" s="211"/>
      <c r="E65" s="185">
        <v>25</v>
      </c>
      <c r="F65" s="187">
        <v>10</v>
      </c>
      <c r="G65" s="158">
        <f>E65*F65</f>
        <v>250</v>
      </c>
      <c r="H65"/>
      <c r="I65"/>
      <c r="K65" s="137"/>
      <c r="L65" s="131"/>
    </row>
    <row r="66" spans="1:12" ht="14.25" customHeight="1">
      <c r="A66" s="189" t="s">
        <v>288</v>
      </c>
      <c r="B66" s="189"/>
      <c r="C66" s="189"/>
      <c r="D66" s="189"/>
      <c r="E66" s="185">
        <v>500</v>
      </c>
      <c r="F66" s="187">
        <v>3</v>
      </c>
      <c r="G66" s="158">
        <f>E66*F66</f>
        <v>1500</v>
      </c>
      <c r="H66"/>
      <c r="I66"/>
      <c r="K66" s="137"/>
      <c r="L66" s="131"/>
    </row>
    <row r="67" spans="1:12" ht="14.25" customHeight="1">
      <c r="A67" s="150" t="s">
        <v>168</v>
      </c>
      <c r="B67" s="181"/>
      <c r="C67" s="181"/>
      <c r="D67" s="143"/>
      <c r="E67" s="185"/>
      <c r="F67" s="187"/>
      <c r="G67" s="160">
        <f>SUM(G63:G66)</f>
        <v>1925</v>
      </c>
      <c r="H67"/>
      <c r="I67"/>
      <c r="K67" s="36"/>
      <c r="L67" s="36"/>
    </row>
    <row r="68" spans="1:12" ht="15">
      <c r="A68" s="143"/>
      <c r="B68" s="181"/>
      <c r="C68" s="181"/>
      <c r="D68" s="143"/>
      <c r="E68" s="185"/>
      <c r="F68" s="187"/>
      <c r="G68" s="158"/>
      <c r="H68"/>
      <c r="I68"/>
      <c r="K68" s="135"/>
      <c r="L68" s="131"/>
    </row>
    <row r="69" spans="1:12" ht="13.5">
      <c r="A69" s="223" t="s">
        <v>256</v>
      </c>
      <c r="B69" s="181"/>
      <c r="C69" s="181"/>
      <c r="D69" s="145"/>
      <c r="E69" s="193" t="s">
        <v>23</v>
      </c>
      <c r="F69" s="187"/>
      <c r="G69" s="158" t="s">
        <v>23</v>
      </c>
      <c r="H69"/>
      <c r="I69"/>
      <c r="K69" s="131"/>
      <c r="L69" s="131"/>
    </row>
    <row r="70" spans="1:12" ht="13.5">
      <c r="A70" s="143" t="s">
        <v>83</v>
      </c>
      <c r="B70" s="181"/>
      <c r="C70" s="181"/>
      <c r="D70" s="143"/>
      <c r="E70" s="185">
        <v>0.5</v>
      </c>
      <c r="F70" s="187">
        <v>100</v>
      </c>
      <c r="G70" s="158">
        <f>E70*F70</f>
        <v>50</v>
      </c>
      <c r="H70"/>
      <c r="I70"/>
      <c r="K70" s="136"/>
      <c r="L70" s="131"/>
    </row>
    <row r="71" spans="1:12" ht="13.5">
      <c r="A71" s="188" t="s">
        <v>32</v>
      </c>
      <c r="B71" s="189"/>
      <c r="C71" s="189"/>
      <c r="D71" s="143"/>
      <c r="E71" s="185">
        <v>55</v>
      </c>
      <c r="F71" s="187">
        <v>5</v>
      </c>
      <c r="G71" s="158">
        <f>E71*F71</f>
        <v>275</v>
      </c>
      <c r="H71"/>
      <c r="I71"/>
      <c r="K71" s="137"/>
      <c r="L71" s="131"/>
    </row>
    <row r="72" spans="1:12" ht="13.5">
      <c r="A72" s="188" t="s">
        <v>93</v>
      </c>
      <c r="B72" s="189"/>
      <c r="C72" s="189"/>
      <c r="D72" s="143"/>
      <c r="E72" s="185">
        <v>55</v>
      </c>
      <c r="F72" s="187">
        <v>10</v>
      </c>
      <c r="G72" s="158">
        <f>E72*F72</f>
        <v>550</v>
      </c>
      <c r="H72"/>
      <c r="I72"/>
      <c r="K72" s="36"/>
      <c r="L72" s="36"/>
    </row>
    <row r="73" spans="1:12" ht="14.25" customHeight="1">
      <c r="A73" s="143" t="s">
        <v>287</v>
      </c>
      <c r="B73" s="181"/>
      <c r="C73" s="181"/>
      <c r="D73" s="143"/>
      <c r="E73" s="185">
        <v>500</v>
      </c>
      <c r="F73" s="187">
        <v>15</v>
      </c>
      <c r="G73" s="158">
        <f>E73*F73</f>
        <v>7500</v>
      </c>
      <c r="H73"/>
      <c r="I73"/>
      <c r="K73" s="36"/>
      <c r="L73" s="36"/>
    </row>
    <row r="74" spans="1:12" ht="14.25" customHeight="1">
      <c r="A74" s="150" t="s">
        <v>168</v>
      </c>
      <c r="B74" s="181"/>
      <c r="C74" s="181"/>
      <c r="D74" s="143"/>
      <c r="E74" s="194"/>
      <c r="F74" s="187"/>
      <c r="G74" s="160">
        <f>SUM(G70:G73)</f>
        <v>8375</v>
      </c>
      <c r="H74"/>
      <c r="I74"/>
      <c r="K74" s="36"/>
      <c r="L74" s="36"/>
    </row>
    <row r="75" spans="1:12" ht="14.25" customHeight="1">
      <c r="A75" s="150"/>
      <c r="B75" s="181"/>
      <c r="C75" s="181"/>
      <c r="D75" s="143"/>
      <c r="E75" s="194"/>
      <c r="F75" s="187"/>
      <c r="G75" s="158"/>
      <c r="H75"/>
      <c r="I75"/>
      <c r="K75" s="36"/>
      <c r="L75" s="36"/>
    </row>
    <row r="76" spans="1:12" ht="14.25" customHeight="1">
      <c r="A76" s="184" t="s">
        <v>276</v>
      </c>
      <c r="B76" s="181"/>
      <c r="C76" s="181"/>
      <c r="D76" s="143"/>
      <c r="E76" s="194"/>
      <c r="F76" s="187"/>
      <c r="G76" s="160">
        <f>SUM(G36,G42,G48,G54,G60+G67+G74)</f>
        <v>24240</v>
      </c>
      <c r="H76"/>
      <c r="I76"/>
      <c r="K76" s="36"/>
      <c r="L76" s="36"/>
    </row>
    <row r="77" spans="1:12" ht="14.25" customHeight="1">
      <c r="A77" s="145"/>
      <c r="B77" s="181"/>
      <c r="C77" s="181"/>
      <c r="D77" s="143"/>
      <c r="E77" s="194"/>
      <c r="F77" s="187"/>
      <c r="G77" s="160"/>
      <c r="H77"/>
      <c r="I77"/>
      <c r="K77" s="36"/>
      <c r="L77" s="36"/>
    </row>
    <row r="78" spans="1:10" s="201" customFormat="1" ht="31.5" customHeight="1">
      <c r="A78" s="210" t="s">
        <v>277</v>
      </c>
      <c r="B78" s="212"/>
      <c r="C78" s="212"/>
      <c r="D78" s="213"/>
      <c r="E78" s="214" t="s">
        <v>268</v>
      </c>
      <c r="F78" s="215" t="s">
        <v>31</v>
      </c>
      <c r="G78" s="216" t="s">
        <v>267</v>
      </c>
      <c r="H78" s="200"/>
      <c r="I78" s="200"/>
      <c r="J78" s="200"/>
    </row>
    <row r="79" spans="1:12" ht="13.5">
      <c r="A79" s="143" t="s">
        <v>200</v>
      </c>
      <c r="B79" s="181"/>
      <c r="C79" s="181"/>
      <c r="D79" s="143"/>
      <c r="E79" s="185">
        <v>1</v>
      </c>
      <c r="F79" s="187">
        <v>2000</v>
      </c>
      <c r="G79" s="158">
        <f>E79*F79</f>
        <v>2000</v>
      </c>
      <c r="H79"/>
      <c r="I79"/>
      <c r="K79" s="36"/>
      <c r="L79" s="36"/>
    </row>
    <row r="80" spans="1:12" ht="13.5">
      <c r="A80" s="143" t="s">
        <v>279</v>
      </c>
      <c r="B80" s="181"/>
      <c r="C80" s="181"/>
      <c r="D80" s="143"/>
      <c r="E80" s="185">
        <v>500</v>
      </c>
      <c r="F80" s="187">
        <v>2.25</v>
      </c>
      <c r="G80" s="158">
        <f>E80*F80</f>
        <v>1125</v>
      </c>
      <c r="H80"/>
      <c r="I80"/>
      <c r="K80" s="36"/>
      <c r="L80" s="36"/>
    </row>
    <row r="81" spans="1:12" ht="13.5">
      <c r="A81" s="143" t="s">
        <v>280</v>
      </c>
      <c r="B81" s="181"/>
      <c r="C81" s="181"/>
      <c r="D81" s="143"/>
      <c r="E81" s="185">
        <v>1</v>
      </c>
      <c r="F81" s="187">
        <v>200</v>
      </c>
      <c r="G81" s="158">
        <f>E81*F81</f>
        <v>200</v>
      </c>
      <c r="H81"/>
      <c r="I81"/>
      <c r="K81" s="36"/>
      <c r="L81" s="36"/>
    </row>
    <row r="82" spans="1:12" ht="13.5">
      <c r="A82" s="143" t="s">
        <v>281</v>
      </c>
      <c r="B82" s="181"/>
      <c r="C82" s="181"/>
      <c r="D82" s="143"/>
      <c r="E82" s="185">
        <v>60</v>
      </c>
      <c r="F82" s="187">
        <v>4</v>
      </c>
      <c r="G82" s="158">
        <f>E82*F82</f>
        <v>240</v>
      </c>
      <c r="H82"/>
      <c r="I82"/>
      <c r="K82" s="36"/>
      <c r="L82" s="36"/>
    </row>
    <row r="83" spans="1:12" ht="13.5">
      <c r="A83" s="143" t="s">
        <v>282</v>
      </c>
      <c r="B83" s="181"/>
      <c r="C83" s="181"/>
      <c r="D83" s="143"/>
      <c r="E83" s="185">
        <v>18</v>
      </c>
      <c r="F83" s="187">
        <v>20</v>
      </c>
      <c r="G83" s="158">
        <f>E83*F83</f>
        <v>360</v>
      </c>
      <c r="H83"/>
      <c r="I83"/>
      <c r="K83" s="36"/>
      <c r="L83" s="36"/>
    </row>
    <row r="84" spans="1:12" ht="14.25" customHeight="1">
      <c r="A84" s="150" t="s">
        <v>168</v>
      </c>
      <c r="B84" s="181"/>
      <c r="C84" s="181"/>
      <c r="D84" s="143"/>
      <c r="E84" s="185"/>
      <c r="F84" s="187"/>
      <c r="G84" s="160">
        <f>SUM(G79:G83)</f>
        <v>3925</v>
      </c>
      <c r="H84"/>
      <c r="I84"/>
      <c r="K84" s="36"/>
      <c r="L84" s="36"/>
    </row>
    <row r="85" spans="1:12" ht="13.5">
      <c r="A85" s="143"/>
      <c r="B85" s="181"/>
      <c r="C85" s="181"/>
      <c r="D85" s="143"/>
      <c r="E85" s="185"/>
      <c r="F85" s="187"/>
      <c r="G85" s="158"/>
      <c r="H85"/>
      <c r="I85"/>
      <c r="K85" s="36"/>
      <c r="L85" s="36"/>
    </row>
    <row r="86" spans="1:10" s="203" customFormat="1" ht="27.75">
      <c r="A86" s="217" t="s">
        <v>278</v>
      </c>
      <c r="B86" s="218"/>
      <c r="C86" s="218"/>
      <c r="D86" s="219" t="s">
        <v>23</v>
      </c>
      <c r="E86" s="220" t="s">
        <v>268</v>
      </c>
      <c r="F86" s="221" t="s">
        <v>31</v>
      </c>
      <c r="G86" s="222" t="s">
        <v>267</v>
      </c>
      <c r="H86" s="202"/>
      <c r="I86" s="202"/>
      <c r="J86" s="202"/>
    </row>
    <row r="87" spans="1:12" ht="13.5">
      <c r="A87" s="145" t="s">
        <v>208</v>
      </c>
      <c r="B87" s="181"/>
      <c r="C87" s="181"/>
      <c r="D87" s="196"/>
      <c r="E87" s="185"/>
      <c r="F87" s="187"/>
      <c r="G87" s="158"/>
      <c r="H87"/>
      <c r="I87"/>
      <c r="K87" s="36"/>
      <c r="L87" s="36"/>
    </row>
    <row r="88" spans="1:12" ht="13.5">
      <c r="A88" s="197" t="s">
        <v>292</v>
      </c>
      <c r="B88" s="181"/>
      <c r="C88" s="181"/>
      <c r="D88" s="196"/>
      <c r="E88" s="185">
        <v>6</v>
      </c>
      <c r="F88" s="187">
        <v>500</v>
      </c>
      <c r="G88" s="158">
        <f>E88*F88</f>
        <v>3000</v>
      </c>
      <c r="H88"/>
      <c r="I88"/>
      <c r="K88" s="36"/>
      <c r="L88" s="36"/>
    </row>
    <row r="89" spans="1:12" ht="13.5">
      <c r="A89" s="197" t="s">
        <v>283</v>
      </c>
      <c r="B89" s="181"/>
      <c r="C89" s="181"/>
      <c r="D89" s="196"/>
      <c r="E89" s="185">
        <v>1</v>
      </c>
      <c r="F89" s="187">
        <v>1200</v>
      </c>
      <c r="G89" s="158">
        <f>E89*F89</f>
        <v>1200</v>
      </c>
      <c r="H89"/>
      <c r="I89"/>
      <c r="K89" s="36"/>
      <c r="L89" s="36"/>
    </row>
    <row r="90" spans="1:12" ht="13.5">
      <c r="A90" s="197" t="s">
        <v>197</v>
      </c>
      <c r="B90" s="181"/>
      <c r="C90" s="181"/>
      <c r="D90" s="196"/>
      <c r="E90" s="185">
        <v>1</v>
      </c>
      <c r="F90" s="187">
        <v>1000</v>
      </c>
      <c r="G90" s="158">
        <f>E90*F90</f>
        <v>1000</v>
      </c>
      <c r="H90"/>
      <c r="I90"/>
      <c r="K90" s="36"/>
      <c r="L90" s="36"/>
    </row>
    <row r="91" spans="1:12" ht="13.5">
      <c r="A91" s="197" t="s">
        <v>207</v>
      </c>
      <c r="B91" s="181"/>
      <c r="C91" s="181"/>
      <c r="D91" s="196"/>
      <c r="E91" s="185">
        <v>1200</v>
      </c>
      <c r="F91" s="187">
        <v>2</v>
      </c>
      <c r="G91" s="158">
        <f>E91*F91</f>
        <v>2400</v>
      </c>
      <c r="H91"/>
      <c r="I91"/>
      <c r="K91" s="36"/>
      <c r="L91" s="36"/>
    </row>
    <row r="92" spans="1:12" ht="13.5">
      <c r="A92" s="197" t="s">
        <v>201</v>
      </c>
      <c r="B92" s="181"/>
      <c r="C92" s="181"/>
      <c r="D92" s="196"/>
      <c r="E92" s="185">
        <v>440</v>
      </c>
      <c r="F92" s="187">
        <v>10</v>
      </c>
      <c r="G92" s="158">
        <f>E92*F92</f>
        <v>4400</v>
      </c>
      <c r="H92"/>
      <c r="I92"/>
      <c r="K92" s="36"/>
      <c r="L92" s="36"/>
    </row>
    <row r="93" spans="1:12" ht="13.5">
      <c r="A93" s="143" t="s">
        <v>202</v>
      </c>
      <c r="B93" s="181"/>
      <c r="C93" s="181"/>
      <c r="D93" s="196"/>
      <c r="E93" s="185">
        <v>1200</v>
      </c>
      <c r="F93" s="187">
        <v>4</v>
      </c>
      <c r="G93" s="158">
        <f aca="true" t="shared" si="1" ref="G93:G101">E93*F93</f>
        <v>4800</v>
      </c>
      <c r="H93"/>
      <c r="I93"/>
      <c r="K93" s="36"/>
      <c r="L93" s="36"/>
    </row>
    <row r="94" spans="1:12" ht="13.5">
      <c r="A94" s="143" t="s">
        <v>174</v>
      </c>
      <c r="B94" s="181"/>
      <c r="C94" s="181"/>
      <c r="D94" s="196"/>
      <c r="E94" s="185">
        <v>440</v>
      </c>
      <c r="F94" s="187">
        <v>4</v>
      </c>
      <c r="G94" s="158">
        <f t="shared" si="1"/>
        <v>1760</v>
      </c>
      <c r="H94"/>
      <c r="I94"/>
      <c r="K94" s="36"/>
      <c r="L94" s="36"/>
    </row>
    <row r="95" spans="1:12" ht="13.5">
      <c r="A95" s="143" t="s">
        <v>178</v>
      </c>
      <c r="B95" s="181"/>
      <c r="C95" s="181"/>
      <c r="D95" s="196"/>
      <c r="E95" s="185">
        <v>440</v>
      </c>
      <c r="F95" s="187">
        <v>4</v>
      </c>
      <c r="G95" s="158">
        <f t="shared" si="1"/>
        <v>1760</v>
      </c>
      <c r="H95"/>
      <c r="I95"/>
      <c r="K95" s="36"/>
      <c r="L95" s="36"/>
    </row>
    <row r="96" spans="1:12" ht="13.5">
      <c r="A96" s="143" t="s">
        <v>289</v>
      </c>
      <c r="B96" s="181"/>
      <c r="C96" s="181"/>
      <c r="D96" s="196"/>
      <c r="E96" s="185">
        <v>440</v>
      </c>
      <c r="F96" s="187">
        <v>1</v>
      </c>
      <c r="G96" s="158">
        <f t="shared" si="1"/>
        <v>440</v>
      </c>
      <c r="H96"/>
      <c r="I96"/>
      <c r="K96" s="36"/>
      <c r="L96" s="36"/>
    </row>
    <row r="97" spans="1:12" ht="13.5">
      <c r="A97" s="143" t="s">
        <v>285</v>
      </c>
      <c r="B97" s="181"/>
      <c r="C97" s="181"/>
      <c r="D97" s="196"/>
      <c r="E97" s="185">
        <v>6</v>
      </c>
      <c r="F97" s="187">
        <v>100</v>
      </c>
      <c r="G97" s="158">
        <f t="shared" si="1"/>
        <v>600</v>
      </c>
      <c r="H97"/>
      <c r="I97"/>
      <c r="K97" s="36"/>
      <c r="L97" s="36"/>
    </row>
    <row r="98" spans="1:12" ht="13.5">
      <c r="A98" s="143" t="s">
        <v>39</v>
      </c>
      <c r="B98" s="181"/>
      <c r="C98" s="181"/>
      <c r="D98" s="143"/>
      <c r="E98" s="185">
        <v>10</v>
      </c>
      <c r="F98" s="187">
        <v>40</v>
      </c>
      <c r="G98" s="158">
        <f t="shared" si="1"/>
        <v>400</v>
      </c>
      <c r="H98"/>
      <c r="I98"/>
      <c r="K98" s="36"/>
      <c r="L98" s="36"/>
    </row>
    <row r="99" spans="1:12" ht="13.5">
      <c r="A99" s="143" t="s">
        <v>284</v>
      </c>
      <c r="B99" s="181"/>
      <c r="C99" s="181"/>
      <c r="D99" s="143"/>
      <c r="E99" s="185">
        <v>6</v>
      </c>
      <c r="F99" s="187">
        <v>50</v>
      </c>
      <c r="G99" s="158">
        <f t="shared" si="1"/>
        <v>300</v>
      </c>
      <c r="H99"/>
      <c r="I99"/>
      <c r="K99" s="36"/>
      <c r="L99" s="36"/>
    </row>
    <row r="100" spans="1:12" ht="13.5">
      <c r="A100" s="143" t="s">
        <v>291</v>
      </c>
      <c r="B100" s="181"/>
      <c r="C100" s="181"/>
      <c r="D100" s="196"/>
      <c r="E100" s="185">
        <v>12</v>
      </c>
      <c r="F100" s="187">
        <v>50</v>
      </c>
      <c r="G100" s="158">
        <f t="shared" si="1"/>
        <v>600</v>
      </c>
      <c r="H100"/>
      <c r="I100"/>
      <c r="K100" s="36"/>
      <c r="L100" s="36"/>
    </row>
    <row r="101" spans="1:12" ht="13.5">
      <c r="A101" s="143" t="s">
        <v>206</v>
      </c>
      <c r="B101" s="181"/>
      <c r="C101" s="181"/>
      <c r="D101" s="196"/>
      <c r="E101" s="185">
        <v>1</v>
      </c>
      <c r="F101" s="187">
        <v>15000</v>
      </c>
      <c r="G101" s="158">
        <f t="shared" si="1"/>
        <v>15000</v>
      </c>
      <c r="H101"/>
      <c r="I101"/>
      <c r="K101" s="36"/>
      <c r="L101" s="36"/>
    </row>
    <row r="102" spans="1:12" ht="14.25" customHeight="1">
      <c r="A102" s="150" t="s">
        <v>168</v>
      </c>
      <c r="B102" s="181"/>
      <c r="C102" s="181"/>
      <c r="D102" s="143"/>
      <c r="E102" s="185"/>
      <c r="F102" s="187"/>
      <c r="G102" s="160">
        <f>SUM(G88:G101)</f>
        <v>37660</v>
      </c>
      <c r="H102"/>
      <c r="I102"/>
      <c r="K102" s="36"/>
      <c r="L102" s="36"/>
    </row>
    <row r="103" spans="1:12" ht="13.5">
      <c r="A103" s="198"/>
      <c r="B103" s="181"/>
      <c r="C103" s="181"/>
      <c r="D103" s="196"/>
      <c r="E103" s="185"/>
      <c r="F103" s="187"/>
      <c r="G103" s="158"/>
      <c r="H103"/>
      <c r="I103"/>
      <c r="K103" s="36"/>
      <c r="L103" s="36"/>
    </row>
    <row r="104" spans="1:12" ht="13.5">
      <c r="A104" s="145" t="s">
        <v>46</v>
      </c>
      <c r="B104" s="181"/>
      <c r="C104" s="181"/>
      <c r="D104" s="143"/>
      <c r="E104" s="185"/>
      <c r="F104" s="187"/>
      <c r="G104" s="158"/>
      <c r="H104"/>
      <c r="I104"/>
      <c r="K104" s="36"/>
      <c r="L104" s="36"/>
    </row>
    <row r="105" spans="1:12" ht="13.5">
      <c r="A105" s="143" t="s">
        <v>203</v>
      </c>
      <c r="B105" s="181"/>
      <c r="C105" s="181"/>
      <c r="D105" s="143"/>
      <c r="E105" s="185">
        <v>10</v>
      </c>
      <c r="F105" s="187">
        <v>120</v>
      </c>
      <c r="G105" s="158">
        <f>F105*E105</f>
        <v>1200</v>
      </c>
      <c r="H105"/>
      <c r="I105"/>
      <c r="K105" s="36"/>
      <c r="L105" s="36"/>
    </row>
    <row r="106" spans="1:12" ht="13.5">
      <c r="A106" s="143" t="s">
        <v>290</v>
      </c>
      <c r="B106" s="181"/>
      <c r="C106" s="181"/>
      <c r="D106" s="143"/>
      <c r="E106" s="185">
        <v>2</v>
      </c>
      <c r="F106" s="187">
        <v>100</v>
      </c>
      <c r="G106" s="158">
        <f>F106*E106</f>
        <v>200</v>
      </c>
      <c r="H106"/>
      <c r="I106"/>
      <c r="K106" s="36"/>
      <c r="L106" s="36"/>
    </row>
    <row r="107" spans="1:12" ht="13.5">
      <c r="A107" s="143" t="s">
        <v>209</v>
      </c>
      <c r="B107" s="181"/>
      <c r="C107" s="181"/>
      <c r="D107" s="143"/>
      <c r="E107" s="185">
        <v>12</v>
      </c>
      <c r="F107" s="187">
        <v>300</v>
      </c>
      <c r="G107" s="158">
        <f>F107*E107</f>
        <v>3600</v>
      </c>
      <c r="H107"/>
      <c r="I107"/>
      <c r="K107" s="36"/>
      <c r="L107" s="36"/>
    </row>
    <row r="108" spans="1:12" ht="13.5">
      <c r="A108" s="143" t="s">
        <v>286</v>
      </c>
      <c r="B108" s="199"/>
      <c r="C108" s="199"/>
      <c r="D108" s="198"/>
      <c r="E108" s="185">
        <v>12</v>
      </c>
      <c r="F108" s="187">
        <v>50</v>
      </c>
      <c r="G108" s="158">
        <f>E108*F108</f>
        <v>600</v>
      </c>
      <c r="H108"/>
      <c r="I108"/>
      <c r="K108" s="36"/>
      <c r="L108" s="36"/>
    </row>
    <row r="109" spans="1:12" ht="14.25" customHeight="1">
      <c r="A109" s="150" t="s">
        <v>168</v>
      </c>
      <c r="B109" s="181"/>
      <c r="C109" s="181"/>
      <c r="D109" s="143"/>
      <c r="E109" s="185"/>
      <c r="F109" s="187"/>
      <c r="G109" s="160">
        <f>SUM(G105:G108)</f>
        <v>5600</v>
      </c>
      <c r="H109"/>
      <c r="I109"/>
      <c r="K109" s="36"/>
      <c r="L109" s="36"/>
    </row>
    <row r="110" spans="1:12" ht="13.5">
      <c r="A110" s="143"/>
      <c r="B110" s="181"/>
      <c r="C110" s="181"/>
      <c r="D110" s="143"/>
      <c r="E110" s="185"/>
      <c r="F110" s="187"/>
      <c r="G110" s="158"/>
      <c r="H110"/>
      <c r="I110"/>
      <c r="K110" s="36"/>
      <c r="L110" s="36"/>
    </row>
    <row r="111" spans="1:12" ht="13.5">
      <c r="A111" s="145" t="s">
        <v>7</v>
      </c>
      <c r="B111" s="181"/>
      <c r="C111" s="181"/>
      <c r="D111" s="143"/>
      <c r="E111" s="185"/>
      <c r="F111" s="187"/>
      <c r="G111" s="158"/>
      <c r="H111"/>
      <c r="I111"/>
      <c r="K111" s="36"/>
      <c r="L111" s="36"/>
    </row>
    <row r="112" spans="1:12" ht="15" customHeight="1">
      <c r="A112" s="143" t="s">
        <v>204</v>
      </c>
      <c r="B112" s="195"/>
      <c r="C112" s="195"/>
      <c r="D112" s="143"/>
      <c r="E112" s="185">
        <v>6</v>
      </c>
      <c r="F112" s="187">
        <v>1500</v>
      </c>
      <c r="G112" s="158">
        <f>E112*F112</f>
        <v>9000</v>
      </c>
      <c r="H112"/>
      <c r="I112"/>
      <c r="K112" s="36"/>
      <c r="L112" s="36"/>
    </row>
    <row r="113" spans="1:12" ht="13.5">
      <c r="A113" s="143" t="s">
        <v>49</v>
      </c>
      <c r="B113" s="181"/>
      <c r="C113" s="181"/>
      <c r="D113" s="143"/>
      <c r="E113" s="185">
        <v>6</v>
      </c>
      <c r="F113" s="187">
        <v>100</v>
      </c>
      <c r="G113" s="158">
        <f>E113*F113</f>
        <v>600</v>
      </c>
      <c r="H113"/>
      <c r="I113"/>
      <c r="K113" s="36"/>
      <c r="L113" s="36"/>
    </row>
    <row r="114" spans="1:12" ht="29.25" customHeight="1">
      <c r="A114" s="195" t="s">
        <v>252</v>
      </c>
      <c r="B114" s="181"/>
      <c r="C114" s="181"/>
      <c r="D114" s="143"/>
      <c r="E114" s="185">
        <v>1</v>
      </c>
      <c r="F114" s="187">
        <v>2090</v>
      </c>
      <c r="G114" s="158">
        <f>E114*F114</f>
        <v>2090</v>
      </c>
      <c r="H114"/>
      <c r="I114"/>
      <c r="K114" s="36"/>
      <c r="L114" s="36"/>
    </row>
    <row r="115" spans="1:12" ht="13.5">
      <c r="A115" s="143" t="s">
        <v>205</v>
      </c>
      <c r="B115" s="181"/>
      <c r="C115" s="181"/>
      <c r="D115" s="196"/>
      <c r="E115" s="185">
        <v>6</v>
      </c>
      <c r="F115" s="187">
        <v>50</v>
      </c>
      <c r="G115" s="158">
        <f>E115*F115</f>
        <v>300</v>
      </c>
      <c r="H115"/>
      <c r="I115"/>
      <c r="K115" s="36"/>
      <c r="L115" s="36"/>
    </row>
    <row r="116" spans="1:12" ht="14.25" customHeight="1">
      <c r="A116" s="150" t="s">
        <v>168</v>
      </c>
      <c r="B116" s="181"/>
      <c r="C116" s="181"/>
      <c r="D116" s="143"/>
      <c r="E116" s="185"/>
      <c r="F116" s="187"/>
      <c r="G116" s="160">
        <f>SUM(G112:G115)</f>
        <v>11990</v>
      </c>
      <c r="H116"/>
      <c r="I116"/>
      <c r="K116" s="36"/>
      <c r="L116" s="36"/>
    </row>
    <row r="117" spans="1:12" ht="14.25" customHeight="1">
      <c r="A117" s="150"/>
      <c r="B117" s="181"/>
      <c r="C117" s="181"/>
      <c r="D117" s="143"/>
      <c r="E117" s="185"/>
      <c r="F117" s="187"/>
      <c r="G117" s="158"/>
      <c r="H117"/>
      <c r="I117"/>
      <c r="K117" s="36"/>
      <c r="L117" s="36"/>
    </row>
    <row r="118" spans="1:12" ht="13.5" customHeight="1">
      <c r="A118" s="145" t="s">
        <v>253</v>
      </c>
      <c r="B118" s="181"/>
      <c r="C118" s="181"/>
      <c r="D118" s="143"/>
      <c r="E118" s="185"/>
      <c r="F118" s="187"/>
      <c r="G118" s="158"/>
      <c r="H118"/>
      <c r="I118"/>
      <c r="K118" s="36"/>
      <c r="L118" s="36"/>
    </row>
    <row r="119" spans="1:12" ht="15" customHeight="1">
      <c r="A119" s="143" t="s">
        <v>198</v>
      </c>
      <c r="B119" s="181"/>
      <c r="C119" s="181"/>
      <c r="D119" s="143"/>
      <c r="E119" s="185">
        <v>1</v>
      </c>
      <c r="F119" s="187">
        <v>2000</v>
      </c>
      <c r="G119" s="158">
        <f>F119*E119</f>
        <v>2000</v>
      </c>
      <c r="H119"/>
      <c r="I119"/>
      <c r="K119" s="36"/>
      <c r="L119" s="36"/>
    </row>
    <row r="120" spans="1:12" ht="13.5">
      <c r="A120" s="150" t="s">
        <v>168</v>
      </c>
      <c r="B120" s="181"/>
      <c r="C120" s="181"/>
      <c r="D120" s="143"/>
      <c r="E120" s="185"/>
      <c r="F120" s="187"/>
      <c r="G120" s="160">
        <f>SUM(G119:G119)</f>
        <v>2000</v>
      </c>
      <c r="H120"/>
      <c r="I120"/>
      <c r="K120" s="36"/>
      <c r="L120" s="36"/>
    </row>
    <row r="121" spans="1:12" ht="13.5">
      <c r="A121" s="143"/>
      <c r="B121" s="195"/>
      <c r="C121" s="195"/>
      <c r="D121" s="196" t="s">
        <v>23</v>
      </c>
      <c r="E121" s="185"/>
      <c r="F121" s="187"/>
      <c r="G121" s="158"/>
      <c r="H121"/>
      <c r="I121"/>
      <c r="K121" s="36"/>
      <c r="L121" s="36"/>
    </row>
    <row r="122" spans="1:12" ht="13.5">
      <c r="A122" s="184" t="s">
        <v>255</v>
      </c>
      <c r="B122" s="154"/>
      <c r="C122" s="154"/>
      <c r="D122" s="145"/>
      <c r="E122" s="193"/>
      <c r="F122" s="187"/>
      <c r="G122" s="160">
        <f>G84+G102+G109+G116+G120</f>
        <v>61175</v>
      </c>
      <c r="H122"/>
      <c r="I122"/>
      <c r="K122" s="36"/>
      <c r="L122" s="36"/>
    </row>
    <row r="123" spans="1:12" ht="13.5">
      <c r="A123" s="145"/>
      <c r="B123" s="154"/>
      <c r="C123" s="154"/>
      <c r="D123" s="145"/>
      <c r="E123" s="145"/>
      <c r="F123" s="187"/>
      <c r="G123" s="158"/>
      <c r="H123"/>
      <c r="I123"/>
      <c r="K123" s="36"/>
      <c r="L123" s="36"/>
    </row>
    <row r="124" spans="1:12" ht="13.5">
      <c r="A124" s="224" t="s">
        <v>170</v>
      </c>
      <c r="B124" s="225"/>
      <c r="C124" s="225"/>
      <c r="D124" s="226"/>
      <c r="E124" s="226"/>
      <c r="F124" s="227"/>
      <c r="G124" s="228">
        <f>G122+G76+G29</f>
        <v>196235</v>
      </c>
      <c r="H124"/>
      <c r="I124"/>
      <c r="K124" s="36"/>
      <c r="L124" s="36"/>
    </row>
    <row r="128" spans="2:4" ht="12">
      <c r="B128"/>
      <c r="C128"/>
      <c r="D128"/>
    </row>
    <row r="129" spans="2:4" ht="12">
      <c r="B129"/>
      <c r="C129"/>
      <c r="D129"/>
    </row>
    <row r="130" spans="1:4" ht="13.5">
      <c r="A130" s="126"/>
      <c r="B130"/>
      <c r="C130"/>
      <c r="D130" s="126"/>
    </row>
    <row r="131" spans="1:4" ht="13.5">
      <c r="A131" s="126"/>
      <c r="B131" s="126"/>
      <c r="C131" s="126"/>
      <c r="D131"/>
    </row>
    <row r="132" spans="1:4" ht="13.5">
      <c r="A132" s="126"/>
      <c r="B132"/>
      <c r="C132"/>
      <c r="D132" s="126"/>
    </row>
    <row r="133" spans="1:4" ht="13.5">
      <c r="A133" s="126"/>
      <c r="B133"/>
      <c r="C133"/>
      <c r="D133" s="126"/>
    </row>
    <row r="134" spans="1:4" ht="13.5">
      <c r="A134" s="126"/>
      <c r="B134"/>
      <c r="C134"/>
      <c r="D134" s="126"/>
    </row>
    <row r="135" spans="1:4" ht="13.5">
      <c r="A135" s="126"/>
      <c r="B135" s="126"/>
      <c r="C135" s="126"/>
      <c r="D135"/>
    </row>
    <row r="136" spans="1:4" ht="13.5">
      <c r="A136" s="126"/>
      <c r="B136" s="129"/>
      <c r="C136" s="129"/>
      <c r="D136"/>
    </row>
    <row r="137" spans="1:4" ht="13.5">
      <c r="A137" s="126"/>
      <c r="B137"/>
      <c r="C137"/>
      <c r="D137"/>
    </row>
    <row r="138" spans="1:4" ht="13.5">
      <c r="A138" s="126"/>
      <c r="B138"/>
      <c r="C138"/>
      <c r="D138"/>
    </row>
    <row r="139" ht="13.5">
      <c r="A139" s="126"/>
    </row>
    <row r="140" ht="13.5">
      <c r="A140" s="128"/>
    </row>
    <row r="141" ht="13.5">
      <c r="A141" s="126"/>
    </row>
    <row r="142" ht="13.5">
      <c r="A142" s="128"/>
    </row>
    <row r="143" ht="13.5">
      <c r="A143" s="138"/>
    </row>
    <row r="144" ht="13.5">
      <c r="A144" s="138"/>
    </row>
    <row r="145" ht="13.5">
      <c r="A145" s="139"/>
    </row>
    <row r="146" ht="13.5">
      <c r="A146" s="139"/>
    </row>
    <row r="147" ht="13.5">
      <c r="A147" s="138"/>
    </row>
    <row r="148" ht="13.5">
      <c r="A148" s="128"/>
    </row>
    <row r="149" ht="12">
      <c r="A149" s="130"/>
    </row>
  </sheetData>
  <sheetProtection/>
  <mergeCells count="4">
    <mergeCell ref="A1:G1"/>
    <mergeCell ref="A65:D65"/>
    <mergeCell ref="A59:D59"/>
    <mergeCell ref="A2:I2"/>
  </mergeCells>
  <printOptions/>
  <pageMargins left="0.49" right="0.48" top="0.6" bottom="0.984251968503937" header="0.511811023622047" footer="0.511811023622047"/>
  <pageSetup fitToWidth="2" horizontalDpi="600" verticalDpi="600" orientation="portrait" paperSize="9"/>
  <headerFooter alignWithMargins="0">
    <oddFooter>&amp;L&amp;G&amp;CIBBS Toolbox - Sample RDS budget&amp;R&amp;P</oddFooter>
  </headerFooter>
  <rowBreaks count="2" manualBreakCount="2">
    <brk id="42" max="6" man="1"/>
    <brk id="85" max="6" man="1"/>
  </rowBreaks>
  <colBreaks count="1" manualBreakCount="1">
    <brk id="9" max="174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UCSF-DEB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Frank</dc:creator>
  <cp:keywords/>
  <dc:description/>
  <cp:lastModifiedBy>DeCarlo</cp:lastModifiedBy>
  <cp:lastPrinted>2014-01-28T20:08:23Z</cp:lastPrinted>
  <dcterms:created xsi:type="dcterms:W3CDTF">2010-08-27T22:07:03Z</dcterms:created>
  <dcterms:modified xsi:type="dcterms:W3CDTF">2013-07-08T20:13:09Z</dcterms:modified>
  <cp:category/>
  <cp:version/>
  <cp:contentType/>
  <cp:contentStatus/>
</cp:coreProperties>
</file>